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45" yWindow="45" windowWidth="4830" windowHeight="5175"/>
  </bookViews>
  <sheets>
    <sheet name="Commodity flow native units" sheetId="5" r:id="rId1"/>
    <sheet name="Commodity flow TJ" sheetId="7" r:id="rId2"/>
    <sheet name="Disaggregate balance" sheetId="6" r:id="rId3"/>
    <sheet name="Aggregate balance" sheetId="8" r:id="rId4"/>
    <sheet name="Emissions" sheetId="10" r:id="rId5"/>
    <sheet name="Notes" sheetId="3" r:id="rId6"/>
  </sheets>
  <definedNames>
    <definedName name="_xlnm.Print_Area" localSheetId="3">'Aggregate balance'!$A$1:$L$80</definedName>
    <definedName name="_xlnm.Print_Area" localSheetId="2">'Disaggregate balance'!$A:$BE</definedName>
    <definedName name="_xlnm.Print_Area" localSheetId="4">Emissions!$A:$BE</definedName>
    <definedName name="_xlnm.Print_Titles" localSheetId="2">'Disaggregate balance'!$A:$A</definedName>
    <definedName name="_xlnm.Print_Titles" localSheetId="4">Emissions!$A:$A</definedName>
  </definedNames>
  <calcPr calcId="125725"/>
</workbook>
</file>

<file path=xl/calcChain.xml><?xml version="1.0" encoding="utf-8"?>
<calcChain xmlns="http://schemas.openxmlformats.org/spreadsheetml/2006/main">
  <c r="W106" i="10"/>
  <c r="W105"/>
  <c r="W104"/>
  <c r="W103"/>
  <c r="BD101"/>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Q99"/>
  <c r="P99"/>
  <c r="O99"/>
  <c r="N99"/>
  <c r="M99"/>
  <c r="L99"/>
  <c r="K99"/>
  <c r="J99"/>
  <c r="I99"/>
  <c r="H99"/>
  <c r="G99"/>
  <c r="F99"/>
  <c r="E99"/>
  <c r="D99"/>
  <c r="C99"/>
  <c r="W98"/>
  <c r="B98"/>
  <c r="W97"/>
  <c r="B97"/>
  <c r="W96"/>
  <c r="B96"/>
  <c r="W95"/>
  <c r="W99" s="1"/>
  <c r="B95"/>
  <c r="B99" s="1"/>
  <c r="W93"/>
  <c r="B93"/>
  <c r="W92"/>
  <c r="B92"/>
  <c r="W91"/>
  <c r="B91"/>
  <c r="W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B89"/>
  <c r="W87"/>
  <c r="B87"/>
  <c r="W86"/>
  <c r="B86"/>
  <c r="W85"/>
  <c r="B85"/>
  <c r="W84"/>
  <c r="B84"/>
  <c r="W83"/>
  <c r="B83"/>
  <c r="W81"/>
  <c r="B81"/>
  <c r="W80"/>
  <c r="B80"/>
  <c r="W79"/>
  <c r="B79"/>
  <c r="W78"/>
  <c r="B78"/>
  <c r="BE77"/>
  <c r="BD77"/>
  <c r="BC77"/>
  <c r="BB77"/>
  <c r="BA77"/>
  <c r="AT77"/>
  <c r="AS77"/>
  <c r="AR77"/>
  <c r="AQ77"/>
  <c r="AP77"/>
  <c r="AO77"/>
  <c r="AN77"/>
  <c r="AM77"/>
  <c r="AL77"/>
  <c r="AK77"/>
  <c r="AJ77"/>
  <c r="AI77"/>
  <c r="AH77"/>
  <c r="AG77"/>
  <c r="AF77"/>
  <c r="AE77"/>
  <c r="AD77"/>
  <c r="AC77"/>
  <c r="AB77"/>
  <c r="AA77"/>
  <c r="Z77"/>
  <c r="Y77"/>
  <c r="X77"/>
  <c r="W77"/>
  <c r="V77"/>
  <c r="U77"/>
  <c r="T77"/>
  <c r="S77"/>
  <c r="R77"/>
  <c r="Q77"/>
  <c r="P77"/>
  <c r="O77"/>
  <c r="N77"/>
  <c r="M77"/>
  <c r="L77"/>
  <c r="K77"/>
  <c r="J77"/>
  <c r="I77"/>
  <c r="H77"/>
  <c r="G77"/>
  <c r="F77"/>
  <c r="E77"/>
  <c r="D77"/>
  <c r="C77"/>
  <c r="B77"/>
  <c r="W75"/>
  <c r="B75"/>
  <c r="W74"/>
  <c r="B74"/>
  <c r="W73"/>
  <c r="B73"/>
  <c r="W72"/>
  <c r="B72"/>
  <c r="W71"/>
  <c r="B71"/>
  <c r="W70"/>
  <c r="B70"/>
  <c r="W69"/>
  <c r="B69"/>
  <c r="BE68"/>
  <c r="BD68"/>
  <c r="BC68"/>
  <c r="BB68"/>
  <c r="BA68"/>
  <c r="AT68"/>
  <c r="AS68"/>
  <c r="AR68"/>
  <c r="AQ68"/>
  <c r="AP68"/>
  <c r="AO68"/>
  <c r="AN68"/>
  <c r="AM68"/>
  <c r="AL68"/>
  <c r="AK68"/>
  <c r="AJ68"/>
  <c r="AI68"/>
  <c r="AH68"/>
  <c r="AG68"/>
  <c r="AF68"/>
  <c r="AE68"/>
  <c r="AD68"/>
  <c r="AC68"/>
  <c r="AB68"/>
  <c r="AA68"/>
  <c r="Z68"/>
  <c r="Y68"/>
  <c r="X68"/>
  <c r="W68"/>
  <c r="V68"/>
  <c r="U68"/>
  <c r="T68"/>
  <c r="S68"/>
  <c r="R68"/>
  <c r="Q68"/>
  <c r="P68"/>
  <c r="O68"/>
  <c r="N68"/>
  <c r="M68"/>
  <c r="L68"/>
  <c r="K68"/>
  <c r="J68"/>
  <c r="I68"/>
  <c r="H68"/>
  <c r="G68"/>
  <c r="F68"/>
  <c r="E68"/>
  <c r="D68"/>
  <c r="C68"/>
  <c r="B68"/>
  <c r="W66"/>
  <c r="B66"/>
  <c r="W65"/>
  <c r="B65"/>
  <c r="W64"/>
  <c r="B64"/>
  <c r="W63"/>
  <c r="B63"/>
  <c r="W62"/>
  <c r="B62"/>
  <c r="W61"/>
  <c r="B61"/>
  <c r="W60"/>
  <c r="B60"/>
  <c r="W59"/>
  <c r="B59"/>
  <c r="W58"/>
  <c r="B58"/>
  <c r="W57"/>
  <c r="B57"/>
  <c r="W56"/>
  <c r="B56"/>
  <c r="W55"/>
  <c r="B55"/>
  <c r="W54"/>
  <c r="B54"/>
  <c r="BE53"/>
  <c r="BD53"/>
  <c r="BC53"/>
  <c r="BB53"/>
  <c r="BA53"/>
  <c r="AT53"/>
  <c r="AS53"/>
  <c r="AR53"/>
  <c r="AQ53"/>
  <c r="AP53"/>
  <c r="AO53"/>
  <c r="AN53"/>
  <c r="AM53"/>
  <c r="AL53"/>
  <c r="AK53"/>
  <c r="AJ53"/>
  <c r="AI53"/>
  <c r="AH53"/>
  <c r="AG53"/>
  <c r="AF53"/>
  <c r="AE53"/>
  <c r="AD53"/>
  <c r="AC53"/>
  <c r="AB53"/>
  <c r="AA53"/>
  <c r="Z53"/>
  <c r="Y53"/>
  <c r="X53"/>
  <c r="W53"/>
  <c r="V53"/>
  <c r="U53"/>
  <c r="T53"/>
  <c r="S53"/>
  <c r="R53"/>
  <c r="Q53"/>
  <c r="P53"/>
  <c r="O53"/>
  <c r="N53"/>
  <c r="M53"/>
  <c r="L53"/>
  <c r="K53"/>
  <c r="J53"/>
  <c r="I53"/>
  <c r="H53"/>
  <c r="G53"/>
  <c r="F53"/>
  <c r="E53"/>
  <c r="D53"/>
  <c r="C53"/>
  <c r="B53"/>
  <c r="BE51"/>
  <c r="BD51"/>
  <c r="BC51"/>
  <c r="BB51"/>
  <c r="BA51"/>
  <c r="AT51"/>
  <c r="AS51"/>
  <c r="AR51"/>
  <c r="AQ51"/>
  <c r="AP51"/>
  <c r="AO51"/>
  <c r="AN51"/>
  <c r="AM51"/>
  <c r="AL51"/>
  <c r="AK51"/>
  <c r="AJ51"/>
  <c r="AI51"/>
  <c r="AH51"/>
  <c r="AG51"/>
  <c r="AF51"/>
  <c r="AE51"/>
  <c r="AD51"/>
  <c r="AC51"/>
  <c r="AB51"/>
  <c r="AA51"/>
  <c r="Z51"/>
  <c r="Y51"/>
  <c r="X51"/>
  <c r="W51"/>
  <c r="V51"/>
  <c r="U51"/>
  <c r="T51"/>
  <c r="S51"/>
  <c r="R51"/>
  <c r="Q51"/>
  <c r="P51"/>
  <c r="O51"/>
  <c r="N51"/>
  <c r="M51"/>
  <c r="L51"/>
  <c r="K51"/>
  <c r="J51"/>
  <c r="I51"/>
  <c r="H51"/>
  <c r="G51"/>
  <c r="F51"/>
  <c r="E51"/>
  <c r="D51"/>
  <c r="C51"/>
  <c r="B51"/>
  <c r="W49"/>
  <c r="B49"/>
  <c r="W47"/>
  <c r="B47"/>
  <c r="W46"/>
  <c r="B46"/>
  <c r="W45"/>
  <c r="B45"/>
  <c r="W44"/>
  <c r="B44"/>
  <c r="W43"/>
  <c r="B43"/>
  <c r="W42"/>
  <c r="B42"/>
  <c r="W41"/>
  <c r="B41"/>
  <c r="W40"/>
  <c r="B40"/>
  <c r="W39"/>
  <c r="B39"/>
  <c r="W38"/>
  <c r="B38"/>
  <c r="W37"/>
  <c r="B37"/>
  <c r="BE36"/>
  <c r="BD36"/>
  <c r="BC36"/>
  <c r="BB36"/>
  <c r="BA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36"/>
  <c r="W34"/>
  <c r="B34"/>
  <c r="W33"/>
  <c r="B33"/>
  <c r="W32"/>
  <c r="B32"/>
  <c r="W31"/>
  <c r="B31"/>
  <c r="W30"/>
  <c r="B30"/>
  <c r="W29"/>
  <c r="B29"/>
  <c r="W28"/>
  <c r="B28"/>
  <c r="W27"/>
  <c r="B27"/>
  <c r="W26"/>
  <c r="B26"/>
  <c r="W25"/>
  <c r="B25"/>
  <c r="W24"/>
  <c r="B24"/>
  <c r="BE23"/>
  <c r="W23"/>
  <c r="B23"/>
  <c r="BE22"/>
  <c r="W22"/>
  <c r="B22"/>
  <c r="BE21"/>
  <c r="BD21"/>
  <c r="AZ21"/>
  <c r="AY21"/>
  <c r="AX21"/>
  <c r="AW21"/>
  <c r="AV21"/>
  <c r="AU21"/>
  <c r="W21"/>
  <c r="B21"/>
  <c r="BE20"/>
  <c r="BD20"/>
  <c r="AZ20"/>
  <c r="AY20"/>
  <c r="AX20"/>
  <c r="AW20"/>
  <c r="AV20"/>
  <c r="AU20"/>
  <c r="W20"/>
  <c r="B20"/>
  <c r="BD19"/>
  <c r="AZ19"/>
  <c r="AY19"/>
  <c r="AX19"/>
  <c r="AW19"/>
  <c r="AV19"/>
  <c r="AU19"/>
  <c r="W19"/>
  <c r="B19"/>
  <c r="BD18"/>
  <c r="AZ18"/>
  <c r="AY18"/>
  <c r="AY17" s="1"/>
  <c r="AX18"/>
  <c r="AW18"/>
  <c r="AW17" s="1"/>
  <c r="AV18"/>
  <c r="AU18"/>
  <c r="AU17" s="1"/>
  <c r="W18"/>
  <c r="B18"/>
  <c r="BE17"/>
  <c r="BD17"/>
  <c r="BC17"/>
  <c r="BB17"/>
  <c r="BA17"/>
  <c r="AZ17"/>
  <c r="AX17"/>
  <c r="AV17"/>
  <c r="AT17"/>
  <c r="AS17"/>
  <c r="AR17"/>
  <c r="AQ17"/>
  <c r="AP17"/>
  <c r="AO17"/>
  <c r="AN17"/>
  <c r="AM17"/>
  <c r="AL17"/>
  <c r="AK17"/>
  <c r="AJ17"/>
  <c r="AI17"/>
  <c r="AH17"/>
  <c r="AG17"/>
  <c r="AF17"/>
  <c r="AE17"/>
  <c r="AD17"/>
  <c r="AC17"/>
  <c r="AB17"/>
  <c r="AA17"/>
  <c r="Z17"/>
  <c r="Y17"/>
  <c r="X17"/>
  <c r="W17"/>
  <c r="V17"/>
  <c r="U17"/>
  <c r="T17"/>
  <c r="S17"/>
  <c r="R17"/>
  <c r="Q17"/>
  <c r="P17"/>
  <c r="O17"/>
  <c r="N17"/>
  <c r="M17"/>
  <c r="L17"/>
  <c r="K17"/>
  <c r="J17"/>
  <c r="I17"/>
  <c r="H17"/>
  <c r="G17"/>
  <c r="F17"/>
  <c r="E17"/>
  <c r="D17"/>
  <c r="C17"/>
  <c r="W14"/>
  <c r="B14"/>
  <c r="BE12"/>
  <c r="BE15" s="1"/>
  <c r="BC12"/>
  <c r="BC15" s="1"/>
  <c r="BB12"/>
  <c r="BB15" s="1"/>
  <c r="BA12"/>
  <c r="BA15" s="1"/>
  <c r="AT12"/>
  <c r="AT15" s="1"/>
  <c r="AS12"/>
  <c r="AS15" s="1"/>
  <c r="AR12"/>
  <c r="AR15" s="1"/>
  <c r="AQ12"/>
  <c r="AQ15" s="1"/>
  <c r="AP12"/>
  <c r="AP15" s="1"/>
  <c r="AO12"/>
  <c r="AO15" s="1"/>
  <c r="AN12"/>
  <c r="AN15" s="1"/>
  <c r="AM12"/>
  <c r="AM15" s="1"/>
  <c r="AL12"/>
  <c r="AK12"/>
  <c r="AK15" s="1"/>
  <c r="AJ12"/>
  <c r="AJ15" s="1"/>
  <c r="AI12"/>
  <c r="AI15" s="1"/>
  <c r="AH12"/>
  <c r="AH15" s="1"/>
  <c r="AG12"/>
  <c r="AG15" s="1"/>
  <c r="AF12"/>
  <c r="AE12"/>
  <c r="AE15" s="1"/>
  <c r="AD12"/>
  <c r="AD15" s="1"/>
  <c r="AC12"/>
  <c r="AC15" s="1"/>
  <c r="AB12"/>
  <c r="AB15" s="1"/>
  <c r="AA12"/>
  <c r="AA15" s="1"/>
  <c r="Z12"/>
  <c r="Z15" s="1"/>
  <c r="Y12"/>
  <c r="Y15" s="1"/>
  <c r="X12"/>
  <c r="X15" s="1"/>
  <c r="V12"/>
  <c r="U12"/>
  <c r="U15" s="1"/>
  <c r="T12"/>
  <c r="T15" s="1"/>
  <c r="S12"/>
  <c r="S15" s="1"/>
  <c r="R12"/>
  <c r="R15" s="1"/>
  <c r="Q12"/>
  <c r="Q15" s="1"/>
  <c r="P12"/>
  <c r="P15" s="1"/>
  <c r="O12"/>
  <c r="N12"/>
  <c r="N15" s="1"/>
  <c r="M12"/>
  <c r="L12"/>
  <c r="L15" s="1"/>
  <c r="K12"/>
  <c r="K15" s="1"/>
  <c r="J12"/>
  <c r="I12"/>
  <c r="I15" s="1"/>
  <c r="H12"/>
  <c r="H15" s="1"/>
  <c r="G12"/>
  <c r="G15" s="1"/>
  <c r="F12"/>
  <c r="F15" s="1"/>
  <c r="E12"/>
  <c r="D12"/>
  <c r="D15" s="1"/>
  <c r="C12"/>
  <c r="C15" s="1"/>
  <c r="W11"/>
  <c r="B11"/>
  <c r="W10"/>
  <c r="B10"/>
  <c r="W9"/>
  <c r="B9"/>
  <c r="W8"/>
  <c r="B8"/>
  <c r="W7"/>
  <c r="B7"/>
  <c r="BD6"/>
  <c r="BD12" s="1"/>
  <c r="BD15" s="1"/>
  <c r="AZ6"/>
  <c r="AZ12" s="1"/>
  <c r="AZ15" s="1"/>
  <c r="AY6"/>
  <c r="AY12" s="1"/>
  <c r="AY15" s="1"/>
  <c r="AX6"/>
  <c r="AX12" s="1"/>
  <c r="AX15" s="1"/>
  <c r="AW6"/>
  <c r="AW12" s="1"/>
  <c r="AW15" s="1"/>
  <c r="AV6"/>
  <c r="AV12" s="1"/>
  <c r="AV15" s="1"/>
  <c r="AU6"/>
  <c r="AU12" s="1"/>
  <c r="AU15" s="1"/>
  <c r="W6"/>
  <c r="B6"/>
  <c r="L80" i="8"/>
  <c r="K80"/>
  <c r="J80"/>
  <c r="I80"/>
  <c r="H80"/>
  <c r="G80"/>
  <c r="F80"/>
  <c r="E80"/>
  <c r="D80"/>
  <c r="C80"/>
  <c r="B80"/>
  <c r="L74"/>
  <c r="L73"/>
  <c r="L72"/>
  <c r="L71"/>
  <c r="K70"/>
  <c r="J70"/>
  <c r="I70"/>
  <c r="H70"/>
  <c r="G70"/>
  <c r="F70"/>
  <c r="E70"/>
  <c r="D70"/>
  <c r="C70"/>
  <c r="B70"/>
  <c r="L67"/>
  <c r="L66"/>
  <c r="L65"/>
  <c r="L64"/>
  <c r="L63"/>
  <c r="L62"/>
  <c r="L61"/>
  <c r="L60"/>
  <c r="L59"/>
  <c r="K58"/>
  <c r="J58"/>
  <c r="I58"/>
  <c r="H58"/>
  <c r="G58"/>
  <c r="F58"/>
  <c r="E58"/>
  <c r="D58"/>
  <c r="C58"/>
  <c r="B58"/>
  <c r="L56"/>
  <c r="L55"/>
  <c r="L54"/>
  <c r="L53"/>
  <c r="L52"/>
  <c r="L51"/>
  <c r="L50"/>
  <c r="K49"/>
  <c r="J49"/>
  <c r="I49"/>
  <c r="H49"/>
  <c r="G49"/>
  <c r="F49"/>
  <c r="E49"/>
  <c r="D49"/>
  <c r="C49"/>
  <c r="B49"/>
  <c r="L47"/>
  <c r="L46"/>
  <c r="L45"/>
  <c r="L44"/>
  <c r="L43"/>
  <c r="L42"/>
  <c r="L41"/>
  <c r="L40"/>
  <c r="L39"/>
  <c r="L38"/>
  <c r="L37"/>
  <c r="L36"/>
  <c r="L35"/>
  <c r="L34"/>
  <c r="K33"/>
  <c r="K31" s="1"/>
  <c r="J33"/>
  <c r="I33"/>
  <c r="I31" s="1"/>
  <c r="H33"/>
  <c r="G33"/>
  <c r="G31" s="1"/>
  <c r="F33"/>
  <c r="E33"/>
  <c r="E31" s="1"/>
  <c r="D33"/>
  <c r="C33"/>
  <c r="C31" s="1"/>
  <c r="B33"/>
  <c r="H31"/>
  <c r="F31"/>
  <c r="L29"/>
  <c r="L28"/>
  <c r="L27"/>
  <c r="L26"/>
  <c r="L25"/>
  <c r="L24"/>
  <c r="L23"/>
  <c r="L22"/>
  <c r="L21"/>
  <c r="L20"/>
  <c r="L19"/>
  <c r="L18"/>
  <c r="L17"/>
  <c r="L16"/>
  <c r="L15"/>
  <c r="L14"/>
  <c r="L11"/>
  <c r="K9"/>
  <c r="K12" s="1"/>
  <c r="J9"/>
  <c r="I9"/>
  <c r="H9"/>
  <c r="H12" s="1"/>
  <c r="G9"/>
  <c r="F9"/>
  <c r="F12" s="1"/>
  <c r="E9"/>
  <c r="D9"/>
  <c r="C9"/>
  <c r="C12" s="1"/>
  <c r="B9"/>
  <c r="L8"/>
  <c r="L7"/>
  <c r="L6"/>
  <c r="L5"/>
  <c r="L4"/>
  <c r="C92" i="7"/>
  <c r="B92"/>
  <c r="C91"/>
  <c r="B91"/>
  <c r="C90"/>
  <c r="B90"/>
  <c r="C89"/>
  <c r="B89"/>
  <c r="C88"/>
  <c r="B88"/>
  <c r="C87"/>
  <c r="B87"/>
  <c r="BE86"/>
  <c r="BD86"/>
  <c r="BC86"/>
  <c r="BB86"/>
  <c r="BA86"/>
  <c r="AZ86"/>
  <c r="AY86"/>
  <c r="AX86"/>
  <c r="AW86"/>
  <c r="AV86"/>
  <c r="AU86"/>
  <c r="AT86"/>
  <c r="AS86"/>
  <c r="AR86"/>
  <c r="AQ86"/>
  <c r="AP86"/>
  <c r="AO86"/>
  <c r="AN86"/>
  <c r="AM86"/>
  <c r="AL86"/>
  <c r="AK86"/>
  <c r="AJ86"/>
  <c r="AI86"/>
  <c r="AH86"/>
  <c r="AG86"/>
  <c r="AF86"/>
  <c r="AE86"/>
  <c r="AD86"/>
  <c r="AC86"/>
  <c r="AB86"/>
  <c r="AA86"/>
  <c r="Z86"/>
  <c r="Y86"/>
  <c r="X86"/>
  <c r="W86" s="1"/>
  <c r="V86"/>
  <c r="U86"/>
  <c r="T86"/>
  <c r="S86"/>
  <c r="R86"/>
  <c r="Q86" s="1"/>
  <c r="P86"/>
  <c r="O86"/>
  <c r="N86"/>
  <c r="M86"/>
  <c r="L86"/>
  <c r="K86"/>
  <c r="J86"/>
  <c r="I86"/>
  <c r="H86"/>
  <c r="C86" s="1"/>
  <c r="G86"/>
  <c r="F86"/>
  <c r="E86"/>
  <c r="D86"/>
  <c r="B86"/>
  <c r="W85"/>
  <c r="C85"/>
  <c r="B85"/>
  <c r="W84"/>
  <c r="C84"/>
  <c r="B84"/>
  <c r="W83"/>
  <c r="C83"/>
  <c r="B83"/>
  <c r="W82"/>
  <c r="C82"/>
  <c r="B82"/>
  <c r="W81"/>
  <c r="C81"/>
  <c r="B81"/>
  <c r="W80"/>
  <c r="C80"/>
  <c r="B80"/>
  <c r="W79"/>
  <c r="C79"/>
  <c r="B79"/>
  <c r="W78"/>
  <c r="C78"/>
  <c r="B78"/>
  <c r="BE77"/>
  <c r="BD77"/>
  <c r="BC77"/>
  <c r="BB77"/>
  <c r="BA77"/>
  <c r="AZ77"/>
  <c r="AY77"/>
  <c r="AX77"/>
  <c r="AW77"/>
  <c r="AV77"/>
  <c r="AU77"/>
  <c r="V77"/>
  <c r="U77"/>
  <c r="T77"/>
  <c r="S77"/>
  <c r="R77"/>
  <c r="Q77"/>
  <c r="P77"/>
  <c r="E77"/>
  <c r="B77" s="1"/>
  <c r="D77"/>
  <c r="C77"/>
  <c r="W76"/>
  <c r="C76"/>
  <c r="B76"/>
  <c r="W75"/>
  <c r="C75"/>
  <c r="B75"/>
  <c r="W74"/>
  <c r="C74"/>
  <c r="B74"/>
  <c r="W73"/>
  <c r="C73"/>
  <c r="B73"/>
  <c r="BE72"/>
  <c r="BD72"/>
  <c r="BC72"/>
  <c r="BB72"/>
  <c r="BA72"/>
  <c r="AZ72"/>
  <c r="AY72"/>
  <c r="AX72"/>
  <c r="AW72"/>
  <c r="AV72"/>
  <c r="AU72"/>
  <c r="AT72"/>
  <c r="AS72"/>
  <c r="AR72"/>
  <c r="AQ72"/>
  <c r="AP72"/>
  <c r="AO72"/>
  <c r="AN72"/>
  <c r="AM72"/>
  <c r="AL72"/>
  <c r="AK72"/>
  <c r="AJ72"/>
  <c r="AI72"/>
  <c r="AH72"/>
  <c r="AG72"/>
  <c r="AF72"/>
  <c r="AE72"/>
  <c r="AD72"/>
  <c r="AC72"/>
  <c r="AB72"/>
  <c r="AA72"/>
  <c r="Z72"/>
  <c r="Y72"/>
  <c r="X72"/>
  <c r="W72" s="1"/>
  <c r="V72"/>
  <c r="U72"/>
  <c r="T72"/>
  <c r="S72"/>
  <c r="R72"/>
  <c r="Q72"/>
  <c r="P72"/>
  <c r="O72"/>
  <c r="N72"/>
  <c r="M72"/>
  <c r="L72"/>
  <c r="K72"/>
  <c r="J72"/>
  <c r="I72"/>
  <c r="H72"/>
  <c r="C72" s="1"/>
  <c r="G72"/>
  <c r="F72"/>
  <c r="E72"/>
  <c r="D72"/>
  <c r="B72"/>
  <c r="W71"/>
  <c r="C71"/>
  <c r="B71"/>
  <c r="W70"/>
  <c r="C70"/>
  <c r="B70"/>
  <c r="W69"/>
  <c r="C69"/>
  <c r="B69"/>
  <c r="W68"/>
  <c r="C68"/>
  <c r="B68"/>
  <c r="BE67"/>
  <c r="BD67"/>
  <c r="BC67"/>
  <c r="BB67"/>
  <c r="BA67"/>
  <c r="AZ67"/>
  <c r="AY67"/>
  <c r="AX67"/>
  <c r="AW67"/>
  <c r="AV67"/>
  <c r="AU67"/>
  <c r="AT67"/>
  <c r="AS67"/>
  <c r="AR67"/>
  <c r="AQ67"/>
  <c r="AP67"/>
  <c r="AO67"/>
  <c r="AN67"/>
  <c r="AM67"/>
  <c r="AL67"/>
  <c r="AK67"/>
  <c r="AJ67"/>
  <c r="AI67"/>
  <c r="AH67"/>
  <c r="AG67"/>
  <c r="AF67"/>
  <c r="AE67"/>
  <c r="AD67"/>
  <c r="AC67"/>
  <c r="AC44" s="1"/>
  <c r="AB67"/>
  <c r="AA67"/>
  <c r="Z67"/>
  <c r="Y67"/>
  <c r="X67"/>
  <c r="W67" s="1"/>
  <c r="V67"/>
  <c r="U67"/>
  <c r="T67"/>
  <c r="S67"/>
  <c r="R67"/>
  <c r="Q67"/>
  <c r="P67"/>
  <c r="M67"/>
  <c r="L67"/>
  <c r="K67"/>
  <c r="J67"/>
  <c r="I67"/>
  <c r="H67"/>
  <c r="C67" s="1"/>
  <c r="G67"/>
  <c r="F67"/>
  <c r="E67"/>
  <c r="D67"/>
  <c r="W66"/>
  <c r="C66"/>
  <c r="B66"/>
  <c r="W65"/>
  <c r="C65"/>
  <c r="B65"/>
  <c r="W64"/>
  <c r="C64"/>
  <c r="B64"/>
  <c r="W63"/>
  <c r="C63"/>
  <c r="B63"/>
  <c r="W62"/>
  <c r="C62"/>
  <c r="B62"/>
  <c r="W61"/>
  <c r="C61"/>
  <c r="B61"/>
  <c r="W60"/>
  <c r="C60"/>
  <c r="B60"/>
  <c r="BE59"/>
  <c r="BD59"/>
  <c r="BC59"/>
  <c r="BB59"/>
  <c r="BA59"/>
  <c r="AZ59"/>
  <c r="AY59"/>
  <c r="AX59"/>
  <c r="AW59"/>
  <c r="AV59"/>
  <c r="AU59"/>
  <c r="AT59"/>
  <c r="AS59"/>
  <c r="AR59"/>
  <c r="AQ59"/>
  <c r="AP59"/>
  <c r="AO59"/>
  <c r="AN59"/>
  <c r="AM59"/>
  <c r="AL59"/>
  <c r="AK59"/>
  <c r="AJ59"/>
  <c r="AI59"/>
  <c r="AH59"/>
  <c r="AG59"/>
  <c r="AF59"/>
  <c r="AE59"/>
  <c r="AD59"/>
  <c r="AC59"/>
  <c r="AB59"/>
  <c r="AA59"/>
  <c r="Z59"/>
  <c r="Y59"/>
  <c r="X59"/>
  <c r="W59"/>
  <c r="V59"/>
  <c r="U59"/>
  <c r="T59"/>
  <c r="S59"/>
  <c r="R59"/>
  <c r="Q59"/>
  <c r="P59"/>
  <c r="M59"/>
  <c r="L59"/>
  <c r="K59"/>
  <c r="J59"/>
  <c r="I59"/>
  <c r="H59"/>
  <c r="G59"/>
  <c r="F59"/>
  <c r="E59"/>
  <c r="B59" s="1"/>
  <c r="D59"/>
  <c r="C59"/>
  <c r="W58"/>
  <c r="C58"/>
  <c r="B58"/>
  <c r="W57"/>
  <c r="C57"/>
  <c r="B57"/>
  <c r="W56"/>
  <c r="C56"/>
  <c r="B56"/>
  <c r="W55"/>
  <c r="C55"/>
  <c r="B55"/>
  <c r="W54"/>
  <c r="C54"/>
  <c r="B54"/>
  <c r="W53"/>
  <c r="C53"/>
  <c r="B53"/>
  <c r="W52"/>
  <c r="C52"/>
  <c r="B52"/>
  <c r="W51"/>
  <c r="C51"/>
  <c r="B51"/>
  <c r="W50"/>
  <c r="C50"/>
  <c r="B50"/>
  <c r="W49"/>
  <c r="C49"/>
  <c r="B49"/>
  <c r="W48"/>
  <c r="C48"/>
  <c r="B48"/>
  <c r="W47"/>
  <c r="C47"/>
  <c r="B47"/>
  <c r="W46"/>
  <c r="C46"/>
  <c r="B46"/>
  <c r="BE45"/>
  <c r="BD45"/>
  <c r="BD44" s="1"/>
  <c r="BC45"/>
  <c r="BB45"/>
  <c r="BA45"/>
  <c r="AZ45"/>
  <c r="AY45"/>
  <c r="AX45"/>
  <c r="AW45"/>
  <c r="AV45"/>
  <c r="AU45"/>
  <c r="AT45"/>
  <c r="AS45"/>
  <c r="AR45"/>
  <c r="AQ45"/>
  <c r="AP45"/>
  <c r="AO45"/>
  <c r="AN45"/>
  <c r="AM45"/>
  <c r="AL45"/>
  <c r="AK45"/>
  <c r="AK44" s="1"/>
  <c r="AJ45"/>
  <c r="AI45"/>
  <c r="AH45"/>
  <c r="AG45"/>
  <c r="AF45"/>
  <c r="AE45"/>
  <c r="AD45"/>
  <c r="AC45"/>
  <c r="AB45"/>
  <c r="AA45"/>
  <c r="Z45"/>
  <c r="Y45"/>
  <c r="X45"/>
  <c r="W45" s="1"/>
  <c r="V45"/>
  <c r="U45"/>
  <c r="T45"/>
  <c r="S45"/>
  <c r="R45"/>
  <c r="Q45"/>
  <c r="P45"/>
  <c r="O45"/>
  <c r="M45"/>
  <c r="M44" s="1"/>
  <c r="L45"/>
  <c r="K45"/>
  <c r="J45"/>
  <c r="I45"/>
  <c r="H45"/>
  <c r="G45"/>
  <c r="F45"/>
  <c r="E45"/>
  <c r="D45"/>
  <c r="D44" s="1"/>
  <c r="C45"/>
  <c r="BE44"/>
  <c r="BC44"/>
  <c r="BB44"/>
  <c r="BA44"/>
  <c r="AZ44"/>
  <c r="AY44"/>
  <c r="AX44"/>
  <c r="AW44"/>
  <c r="AV44"/>
  <c r="AU44"/>
  <c r="AT44"/>
  <c r="AS44"/>
  <c r="AR44"/>
  <c r="AQ44"/>
  <c r="AP44"/>
  <c r="AO44"/>
  <c r="AM44"/>
  <c r="AL44"/>
  <c r="AJ44"/>
  <c r="AI44"/>
  <c r="AH44"/>
  <c r="AG44"/>
  <c r="AF44"/>
  <c r="AE44"/>
  <c r="AD44"/>
  <c r="AB44"/>
  <c r="AA44"/>
  <c r="Z44"/>
  <c r="Y44"/>
  <c r="X44"/>
  <c r="W44"/>
  <c r="V44"/>
  <c r="U44"/>
  <c r="T44"/>
  <c r="S44"/>
  <c r="R44"/>
  <c r="Q44"/>
  <c r="P44"/>
  <c r="O44"/>
  <c r="L44"/>
  <c r="K44"/>
  <c r="J44"/>
  <c r="I44"/>
  <c r="H44"/>
  <c r="C44" s="1"/>
  <c r="G44"/>
  <c r="F44"/>
  <c r="W43"/>
  <c r="C43"/>
  <c r="B43"/>
  <c r="W42"/>
  <c r="C42"/>
  <c r="B42"/>
  <c r="W41"/>
  <c r="C41"/>
  <c r="B41"/>
  <c r="W40"/>
  <c r="C40"/>
  <c r="B40"/>
  <c r="W39"/>
  <c r="C39"/>
  <c r="B39"/>
  <c r="W38"/>
  <c r="C38"/>
  <c r="B38"/>
  <c r="W37"/>
  <c r="C37"/>
  <c r="B37"/>
  <c r="W36"/>
  <c r="C36"/>
  <c r="B36"/>
  <c r="W35"/>
  <c r="C35"/>
  <c r="B35"/>
  <c r="W34"/>
  <c r="C34"/>
  <c r="B34"/>
  <c r="W33"/>
  <c r="C33"/>
  <c r="B33"/>
  <c r="W32"/>
  <c r="C32"/>
  <c r="B32"/>
  <c r="BE31"/>
  <c r="BD31"/>
  <c r="BC31"/>
  <c r="BB31"/>
  <c r="BA31"/>
  <c r="AZ31"/>
  <c r="AY31"/>
  <c r="AX31"/>
  <c r="AW31"/>
  <c r="AV31"/>
  <c r="AU31"/>
  <c r="AT31"/>
  <c r="AS31"/>
  <c r="AR31"/>
  <c r="AQ31"/>
  <c r="AP31"/>
  <c r="AO31"/>
  <c r="AN31"/>
  <c r="AM31"/>
  <c r="AL31"/>
  <c r="AK31"/>
  <c r="AJ31"/>
  <c r="AI31"/>
  <c r="AH31"/>
  <c r="AG31"/>
  <c r="AF31"/>
  <c r="AE31"/>
  <c r="AD31"/>
  <c r="AC31"/>
  <c r="AB31"/>
  <c r="AA31"/>
  <c r="Z31"/>
  <c r="Y31"/>
  <c r="X31"/>
  <c r="W31" s="1"/>
  <c r="V31"/>
  <c r="U31"/>
  <c r="T31"/>
  <c r="S31"/>
  <c r="R31"/>
  <c r="Q31"/>
  <c r="P31"/>
  <c r="M31"/>
  <c r="L31"/>
  <c r="K31"/>
  <c r="J31"/>
  <c r="I31"/>
  <c r="H31"/>
  <c r="C31" s="1"/>
  <c r="G31"/>
  <c r="F31"/>
  <c r="E31"/>
  <c r="D31"/>
  <c r="B31"/>
  <c r="W30"/>
  <c r="C30"/>
  <c r="B30"/>
  <c r="W29"/>
  <c r="C29"/>
  <c r="B29"/>
  <c r="W28"/>
  <c r="C28"/>
  <c r="B28"/>
  <c r="W27"/>
  <c r="C27"/>
  <c r="B27"/>
  <c r="W26"/>
  <c r="C26"/>
  <c r="B26"/>
  <c r="W25"/>
  <c r="C25"/>
  <c r="B25"/>
  <c r="W24"/>
  <c r="C24"/>
  <c r="B24"/>
  <c r="W23"/>
  <c r="C23"/>
  <c r="B23"/>
  <c r="W22"/>
  <c r="C22"/>
  <c r="B22"/>
  <c r="W21"/>
  <c r="C21"/>
  <c r="B21"/>
  <c r="W20"/>
  <c r="C20"/>
  <c r="B20"/>
  <c r="W19"/>
  <c r="C19"/>
  <c r="B19"/>
  <c r="W18"/>
  <c r="C18"/>
  <c r="B18"/>
  <c r="W17"/>
  <c r="C17"/>
  <c r="B17"/>
  <c r="W16"/>
  <c r="C16"/>
  <c r="B16"/>
  <c r="W15"/>
  <c r="C15"/>
  <c r="B15"/>
  <c r="W14"/>
  <c r="C14"/>
  <c r="B14"/>
  <c r="BE13"/>
  <c r="BD13"/>
  <c r="BC13"/>
  <c r="BB13"/>
  <c r="BA13"/>
  <c r="AZ13"/>
  <c r="AY13"/>
  <c r="AX13"/>
  <c r="AW13"/>
  <c r="AV13"/>
  <c r="AU13"/>
  <c r="AT13"/>
  <c r="AS13"/>
  <c r="AR13"/>
  <c r="AQ13"/>
  <c r="AP13"/>
  <c r="AO13"/>
  <c r="AN13"/>
  <c r="AM13"/>
  <c r="AL13"/>
  <c r="AK13"/>
  <c r="AJ13"/>
  <c r="AI13"/>
  <c r="AH13"/>
  <c r="AG13"/>
  <c r="AF13"/>
  <c r="AE13"/>
  <c r="AD13"/>
  <c r="AC13"/>
  <c r="AB13"/>
  <c r="AA13"/>
  <c r="Z13"/>
  <c r="Y13"/>
  <c r="X13"/>
  <c r="W13" s="1"/>
  <c r="V13"/>
  <c r="U13"/>
  <c r="T13"/>
  <c r="S13"/>
  <c r="R13"/>
  <c r="Q13"/>
  <c r="P13"/>
  <c r="O13"/>
  <c r="N13"/>
  <c r="M13"/>
  <c r="L13"/>
  <c r="K13"/>
  <c r="J13"/>
  <c r="I13"/>
  <c r="H13"/>
  <c r="G13"/>
  <c r="F13"/>
  <c r="E13"/>
  <c r="D13"/>
  <c r="C13"/>
  <c r="W11"/>
  <c r="C11"/>
  <c r="B11"/>
  <c r="BE10"/>
  <c r="BE12" s="1"/>
  <c r="BD10"/>
  <c r="BC10"/>
  <c r="BC12" s="1"/>
  <c r="BB10"/>
  <c r="BB12" s="1"/>
  <c r="BA10"/>
  <c r="BA12" s="1"/>
  <c r="AZ10"/>
  <c r="AZ12" s="1"/>
  <c r="AY10"/>
  <c r="AY12" s="1"/>
  <c r="AX10"/>
  <c r="AX12" s="1"/>
  <c r="AW10"/>
  <c r="AW12" s="1"/>
  <c r="AV10"/>
  <c r="AV12" s="1"/>
  <c r="AU10"/>
  <c r="AU12" s="1"/>
  <c r="AT10"/>
  <c r="AT12" s="1"/>
  <c r="AS10"/>
  <c r="AS12" s="1"/>
  <c r="AR10"/>
  <c r="AR12" s="1"/>
  <c r="AQ10"/>
  <c r="AQ12" s="1"/>
  <c r="AP10"/>
  <c r="AP12" s="1"/>
  <c r="AO10"/>
  <c r="AN10"/>
  <c r="AM10"/>
  <c r="AM12" s="1"/>
  <c r="AL10"/>
  <c r="AL12" s="1"/>
  <c r="AK10"/>
  <c r="AJ10"/>
  <c r="AI10"/>
  <c r="AI12" s="1"/>
  <c r="AH10"/>
  <c r="AH12" s="1"/>
  <c r="AG10"/>
  <c r="AG12" s="1"/>
  <c r="AF10"/>
  <c r="AE10"/>
  <c r="AE12" s="1"/>
  <c r="AD10"/>
  <c r="AD12" s="1"/>
  <c r="AC10"/>
  <c r="AB10"/>
  <c r="AA10"/>
  <c r="AA12" s="1"/>
  <c r="Z10"/>
  <c r="Z12" s="1"/>
  <c r="Y10"/>
  <c r="Y12" s="1"/>
  <c r="X10"/>
  <c r="V10"/>
  <c r="U10"/>
  <c r="U12" s="1"/>
  <c r="T10"/>
  <c r="T12" s="1"/>
  <c r="S10"/>
  <c r="S12" s="1"/>
  <c r="R10"/>
  <c r="R12" s="1"/>
  <c r="Q10"/>
  <c r="P10"/>
  <c r="P12" s="1"/>
  <c r="O10"/>
  <c r="M10"/>
  <c r="L10"/>
  <c r="L12" s="1"/>
  <c r="K10"/>
  <c r="K12" s="1"/>
  <c r="J10"/>
  <c r="J12" s="1"/>
  <c r="I10"/>
  <c r="I12" s="1"/>
  <c r="H10"/>
  <c r="H12" s="1"/>
  <c r="G10"/>
  <c r="G12" s="1"/>
  <c r="C12" s="1"/>
  <c r="F10"/>
  <c r="F12" s="1"/>
  <c r="E10"/>
  <c r="D10"/>
  <c r="C10"/>
  <c r="W9"/>
  <c r="C9"/>
  <c r="B9"/>
  <c r="W8"/>
  <c r="C8"/>
  <c r="B8"/>
  <c r="W7"/>
  <c r="C7"/>
  <c r="B7"/>
  <c r="W6"/>
  <c r="C6"/>
  <c r="B6"/>
  <c r="W5"/>
  <c r="C5"/>
  <c r="B5"/>
  <c r="W4"/>
  <c r="C4"/>
  <c r="B4"/>
  <c r="W106" i="6"/>
  <c r="W105"/>
  <c r="W104"/>
  <c r="W103"/>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Q99"/>
  <c r="P99"/>
  <c r="O99"/>
  <c r="N99"/>
  <c r="M99"/>
  <c r="L99"/>
  <c r="K99"/>
  <c r="J99"/>
  <c r="I99"/>
  <c r="H99"/>
  <c r="G99"/>
  <c r="F99"/>
  <c r="E99"/>
  <c r="D99"/>
  <c r="C99"/>
  <c r="W98"/>
  <c r="B98"/>
  <c r="W97"/>
  <c r="B97"/>
  <c r="W96"/>
  <c r="B96"/>
  <c r="W95"/>
  <c r="W99" s="1"/>
  <c r="B95"/>
  <c r="B99" s="1"/>
  <c r="W93"/>
  <c r="B93"/>
  <c r="W92"/>
  <c r="B92"/>
  <c r="W91"/>
  <c r="B91"/>
  <c r="W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B89"/>
  <c r="W87"/>
  <c r="B87"/>
  <c r="W86"/>
  <c r="B86"/>
  <c r="W85"/>
  <c r="B85"/>
  <c r="W84"/>
  <c r="B84"/>
  <c r="W83"/>
  <c r="B83"/>
  <c r="W81"/>
  <c r="B81"/>
  <c r="W80"/>
  <c r="B80"/>
  <c r="W79"/>
  <c r="B79"/>
  <c r="W78"/>
  <c r="B78"/>
  <c r="BE77"/>
  <c r="BD77"/>
  <c r="BC77"/>
  <c r="BB77"/>
  <c r="BA77"/>
  <c r="AT77"/>
  <c r="AS77"/>
  <c r="AR77"/>
  <c r="AQ77"/>
  <c r="AP77"/>
  <c r="AO77"/>
  <c r="AN77"/>
  <c r="AM77"/>
  <c r="AL77"/>
  <c r="AK77"/>
  <c r="AJ77"/>
  <c r="AI77"/>
  <c r="AH77"/>
  <c r="AG77"/>
  <c r="AF77"/>
  <c r="AE77"/>
  <c r="AD77"/>
  <c r="AC77"/>
  <c r="AB77"/>
  <c r="AA77"/>
  <c r="Z77"/>
  <c r="Y77"/>
  <c r="X77"/>
  <c r="W77"/>
  <c r="V77"/>
  <c r="U77"/>
  <c r="T77"/>
  <c r="S77"/>
  <c r="R77"/>
  <c r="Q77"/>
  <c r="P77"/>
  <c r="O77"/>
  <c r="N77"/>
  <c r="M77"/>
  <c r="L77"/>
  <c r="K77"/>
  <c r="J77"/>
  <c r="I77"/>
  <c r="H77"/>
  <c r="G77"/>
  <c r="F77"/>
  <c r="E77"/>
  <c r="D77"/>
  <c r="C77"/>
  <c r="B77"/>
  <c r="W75"/>
  <c r="B75"/>
  <c r="W74"/>
  <c r="B74"/>
  <c r="W73"/>
  <c r="B73"/>
  <c r="W72"/>
  <c r="B72"/>
  <c r="W71"/>
  <c r="B71"/>
  <c r="W70"/>
  <c r="B70"/>
  <c r="W69"/>
  <c r="B69"/>
  <c r="BE68"/>
  <c r="BD68"/>
  <c r="BC68"/>
  <c r="BB68"/>
  <c r="BA68"/>
  <c r="AT68"/>
  <c r="AS68"/>
  <c r="AR68"/>
  <c r="AQ68"/>
  <c r="AP68"/>
  <c r="AO68"/>
  <c r="AN68"/>
  <c r="AM68"/>
  <c r="AL68"/>
  <c r="AK68"/>
  <c r="AJ68"/>
  <c r="AI68"/>
  <c r="AH68"/>
  <c r="AG68"/>
  <c r="AF68"/>
  <c r="AE68"/>
  <c r="AD68"/>
  <c r="AC68"/>
  <c r="AB68"/>
  <c r="AA68"/>
  <c r="Z68"/>
  <c r="Y68"/>
  <c r="X68"/>
  <c r="W68"/>
  <c r="V68"/>
  <c r="U68"/>
  <c r="T68"/>
  <c r="S68"/>
  <c r="R68"/>
  <c r="Q68"/>
  <c r="P68"/>
  <c r="O68"/>
  <c r="N68"/>
  <c r="M68"/>
  <c r="L68"/>
  <c r="K68"/>
  <c r="J68"/>
  <c r="I68"/>
  <c r="H68"/>
  <c r="G68"/>
  <c r="F68"/>
  <c r="E68"/>
  <c r="D68"/>
  <c r="C68"/>
  <c r="B68"/>
  <c r="W66"/>
  <c r="B66"/>
  <c r="W65"/>
  <c r="B65"/>
  <c r="W64"/>
  <c r="B64"/>
  <c r="W63"/>
  <c r="B63"/>
  <c r="W62"/>
  <c r="B62"/>
  <c r="W61"/>
  <c r="B61"/>
  <c r="W60"/>
  <c r="B60"/>
  <c r="W59"/>
  <c r="B59"/>
  <c r="W58"/>
  <c r="B58"/>
  <c r="W57"/>
  <c r="B57"/>
  <c r="W56"/>
  <c r="B56"/>
  <c r="W55"/>
  <c r="B55"/>
  <c r="W54"/>
  <c r="B54"/>
  <c r="BE53"/>
  <c r="BD53"/>
  <c r="BC53"/>
  <c r="BB53"/>
  <c r="BA53"/>
  <c r="AT53"/>
  <c r="AS53"/>
  <c r="AR53"/>
  <c r="AQ53"/>
  <c r="AP53"/>
  <c r="AO53"/>
  <c r="AN53"/>
  <c r="AM53"/>
  <c r="AL53"/>
  <c r="AK53"/>
  <c r="AJ53"/>
  <c r="AI53"/>
  <c r="AH53"/>
  <c r="AG53"/>
  <c r="AF53"/>
  <c r="AE53"/>
  <c r="AD53"/>
  <c r="AC53"/>
  <c r="AB53"/>
  <c r="AA53"/>
  <c r="Z53"/>
  <c r="Y53"/>
  <c r="X53"/>
  <c r="W53"/>
  <c r="V53"/>
  <c r="U53"/>
  <c r="T53"/>
  <c r="S53"/>
  <c r="R53"/>
  <c r="Q53"/>
  <c r="P53"/>
  <c r="O53"/>
  <c r="N53"/>
  <c r="M53"/>
  <c r="L53"/>
  <c r="K53"/>
  <c r="J53"/>
  <c r="I53"/>
  <c r="H53"/>
  <c r="G53"/>
  <c r="F53"/>
  <c r="E53"/>
  <c r="D53"/>
  <c r="C53"/>
  <c r="B53"/>
  <c r="BE51"/>
  <c r="BD51"/>
  <c r="BC51"/>
  <c r="BB51"/>
  <c r="BA51"/>
  <c r="AT51"/>
  <c r="AS51"/>
  <c r="AR51"/>
  <c r="AQ51"/>
  <c r="AP51"/>
  <c r="AO51"/>
  <c r="AN51"/>
  <c r="AM51"/>
  <c r="AL51"/>
  <c r="AK51"/>
  <c r="AJ51"/>
  <c r="AI51"/>
  <c r="AH51"/>
  <c r="AG51"/>
  <c r="AF51"/>
  <c r="AE51"/>
  <c r="AD51"/>
  <c r="AC51"/>
  <c r="AB51"/>
  <c r="AA51"/>
  <c r="Z51"/>
  <c r="Y51"/>
  <c r="X51"/>
  <c r="W51"/>
  <c r="V51"/>
  <c r="U51"/>
  <c r="T51"/>
  <c r="S51"/>
  <c r="R51"/>
  <c r="Q51"/>
  <c r="P51"/>
  <c r="O51"/>
  <c r="N51"/>
  <c r="M51"/>
  <c r="L51"/>
  <c r="K51"/>
  <c r="J51"/>
  <c r="I51"/>
  <c r="H51"/>
  <c r="G51"/>
  <c r="F51"/>
  <c r="E51"/>
  <c r="D51"/>
  <c r="C51"/>
  <c r="B51"/>
  <c r="W49"/>
  <c r="B49"/>
  <c r="W47"/>
  <c r="B47"/>
  <c r="W46"/>
  <c r="B46"/>
  <c r="W45"/>
  <c r="B45"/>
  <c r="W44"/>
  <c r="B44"/>
  <c r="W43"/>
  <c r="B43"/>
  <c r="W42"/>
  <c r="B42"/>
  <c r="W41"/>
  <c r="B41"/>
  <c r="W40"/>
  <c r="B40"/>
  <c r="W39"/>
  <c r="B39"/>
  <c r="W38"/>
  <c r="B38"/>
  <c r="W37"/>
  <c r="B37"/>
  <c r="BE36"/>
  <c r="BD36"/>
  <c r="BC36"/>
  <c r="BB36"/>
  <c r="BA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36"/>
  <c r="W34"/>
  <c r="B34"/>
  <c r="W33"/>
  <c r="B33"/>
  <c r="W32"/>
  <c r="B32"/>
  <c r="W31"/>
  <c r="B31"/>
  <c r="W30"/>
  <c r="B30"/>
  <c r="W29"/>
  <c r="B29"/>
  <c r="W28"/>
  <c r="B28"/>
  <c r="W27"/>
  <c r="B27"/>
  <c r="W26"/>
  <c r="B26"/>
  <c r="W25"/>
  <c r="B25"/>
  <c r="W24"/>
  <c r="B24"/>
  <c r="BE23"/>
  <c r="W23"/>
  <c r="B23"/>
  <c r="BE22"/>
  <c r="W22"/>
  <c r="B22"/>
  <c r="BE21"/>
  <c r="AZ21"/>
  <c r="AY21"/>
  <c r="AX21"/>
  <c r="AW21"/>
  <c r="AV21"/>
  <c r="AU21"/>
  <c r="W21"/>
  <c r="B21"/>
  <c r="BE20"/>
  <c r="BD20"/>
  <c r="AZ20"/>
  <c r="AY20"/>
  <c r="AX20"/>
  <c r="AW20"/>
  <c r="AV20"/>
  <c r="AU20"/>
  <c r="W20"/>
  <c r="B20"/>
  <c r="AZ19"/>
  <c r="AY19"/>
  <c r="AX19"/>
  <c r="AW19"/>
  <c r="AV19"/>
  <c r="AU19"/>
  <c r="W19"/>
  <c r="B19"/>
  <c r="AZ18"/>
  <c r="AZ17" s="1"/>
  <c r="AY18"/>
  <c r="AX18"/>
  <c r="AX17" s="1"/>
  <c r="AW18"/>
  <c r="AV18"/>
  <c r="AV17" s="1"/>
  <c r="AU18"/>
  <c r="AU17" s="1"/>
  <c r="W18"/>
  <c r="B18"/>
  <c r="BE17"/>
  <c r="BD17"/>
  <c r="BC17"/>
  <c r="BB17"/>
  <c r="BA17"/>
  <c r="AY17"/>
  <c r="AW17"/>
  <c r="AT17"/>
  <c r="AS17"/>
  <c r="AR17"/>
  <c r="AQ17"/>
  <c r="AP17"/>
  <c r="AO17"/>
  <c r="AN17"/>
  <c r="AM17"/>
  <c r="AL17"/>
  <c r="AK17"/>
  <c r="AJ17"/>
  <c r="AI17"/>
  <c r="AH17"/>
  <c r="AG17"/>
  <c r="AF17"/>
  <c r="AE17"/>
  <c r="AD17"/>
  <c r="AC17"/>
  <c r="AB17"/>
  <c r="AA17"/>
  <c r="Z17"/>
  <c r="Y17"/>
  <c r="X17"/>
  <c r="W17"/>
  <c r="V17"/>
  <c r="U17"/>
  <c r="T17"/>
  <c r="S17"/>
  <c r="R17"/>
  <c r="Q17"/>
  <c r="P17"/>
  <c r="O17"/>
  <c r="N17"/>
  <c r="M17"/>
  <c r="L17"/>
  <c r="K17"/>
  <c r="J17"/>
  <c r="I17"/>
  <c r="H17"/>
  <c r="G17"/>
  <c r="F17"/>
  <c r="E17"/>
  <c r="D17"/>
  <c r="C17"/>
  <c r="B17"/>
  <c r="W14"/>
  <c r="B14"/>
  <c r="BE12"/>
  <c r="BE15" s="1"/>
  <c r="BC12"/>
  <c r="BC15" s="1"/>
  <c r="BB12"/>
  <c r="BB15" s="1"/>
  <c r="BA12"/>
  <c r="BA15" s="1"/>
  <c r="AT12"/>
  <c r="AT15" s="1"/>
  <c r="AS12"/>
  <c r="AS15" s="1"/>
  <c r="AR12"/>
  <c r="AR15" s="1"/>
  <c r="AQ12"/>
  <c r="AP12"/>
  <c r="AO12"/>
  <c r="AN12"/>
  <c r="AM12"/>
  <c r="AM15" s="1"/>
  <c r="AL12"/>
  <c r="AK12"/>
  <c r="AJ12"/>
  <c r="AI12"/>
  <c r="AH12"/>
  <c r="AH15" s="1"/>
  <c r="AG12"/>
  <c r="AF12"/>
  <c r="AE12"/>
  <c r="AD12"/>
  <c r="AD15" s="1"/>
  <c r="AC12"/>
  <c r="AB12"/>
  <c r="AB15" s="1"/>
  <c r="AA12"/>
  <c r="AA15" s="1"/>
  <c r="Z12"/>
  <c r="Z15" s="1"/>
  <c r="Y12"/>
  <c r="X12"/>
  <c r="X15" s="1"/>
  <c r="V12"/>
  <c r="V15" s="1"/>
  <c r="U12"/>
  <c r="U15" s="1"/>
  <c r="T12"/>
  <c r="T15" s="1"/>
  <c r="S12"/>
  <c r="S15" s="1"/>
  <c r="R12"/>
  <c r="R15" s="1"/>
  <c r="Q12"/>
  <c r="Q15" s="1"/>
  <c r="P12"/>
  <c r="P15" s="1"/>
  <c r="O12"/>
  <c r="O15" s="1"/>
  <c r="N12"/>
  <c r="N15" s="1"/>
  <c r="M12"/>
  <c r="M15" s="1"/>
  <c r="L12"/>
  <c r="L15" s="1"/>
  <c r="K12"/>
  <c r="K15" s="1"/>
  <c r="J12"/>
  <c r="J15" s="1"/>
  <c r="I12"/>
  <c r="I15" s="1"/>
  <c r="H12"/>
  <c r="H15" s="1"/>
  <c r="G12"/>
  <c r="G15" s="1"/>
  <c r="F12"/>
  <c r="F15" s="1"/>
  <c r="E12"/>
  <c r="E15" s="1"/>
  <c r="D12"/>
  <c r="D15" s="1"/>
  <c r="C12"/>
  <c r="C15" s="1"/>
  <c r="W11"/>
  <c r="B11"/>
  <c r="W10"/>
  <c r="B10"/>
  <c r="W9"/>
  <c r="B9"/>
  <c r="W8"/>
  <c r="B8"/>
  <c r="W7"/>
  <c r="B7"/>
  <c r="BD12"/>
  <c r="BD15" s="1"/>
  <c r="AZ12"/>
  <c r="AY6"/>
  <c r="AY12" s="1"/>
  <c r="AY15" s="1"/>
  <c r="AX12"/>
  <c r="AW6"/>
  <c r="AW12" s="1"/>
  <c r="AW15" s="1"/>
  <c r="AV12"/>
  <c r="AU12"/>
  <c r="W6"/>
  <c r="B6"/>
  <c r="B4" i="5"/>
  <c r="C4"/>
  <c r="B5"/>
  <c r="C5"/>
  <c r="B6"/>
  <c r="C6"/>
  <c r="B7"/>
  <c r="C7"/>
  <c r="B8"/>
  <c r="C8"/>
  <c r="B9"/>
  <c r="C9"/>
  <c r="C10"/>
  <c r="B11"/>
  <c r="C11"/>
  <c r="C12"/>
  <c r="C13"/>
  <c r="B14"/>
  <c r="C14"/>
  <c r="B15"/>
  <c r="C15"/>
  <c r="B16"/>
  <c r="C16"/>
  <c r="B17"/>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C44"/>
  <c r="C45"/>
  <c r="B46"/>
  <c r="C46"/>
  <c r="B47"/>
  <c r="C47"/>
  <c r="B48"/>
  <c r="C48"/>
  <c r="B49"/>
  <c r="C49"/>
  <c r="B50"/>
  <c r="C50"/>
  <c r="B51"/>
  <c r="C51"/>
  <c r="B52"/>
  <c r="C52"/>
  <c r="B53"/>
  <c r="C53"/>
  <c r="B54"/>
  <c r="C54"/>
  <c r="B55"/>
  <c r="C55"/>
  <c r="B56"/>
  <c r="C56"/>
  <c r="B57"/>
  <c r="C57"/>
  <c r="B58"/>
  <c r="C58"/>
  <c r="C59"/>
  <c r="B60"/>
  <c r="C60"/>
  <c r="B61"/>
  <c r="C61"/>
  <c r="B62"/>
  <c r="C62"/>
  <c r="B63"/>
  <c r="C63"/>
  <c r="B64"/>
  <c r="C64"/>
  <c r="B65"/>
  <c r="C65"/>
  <c r="B66"/>
  <c r="C66"/>
  <c r="C67"/>
  <c r="B68"/>
  <c r="C68"/>
  <c r="B69"/>
  <c r="C69"/>
  <c r="B70"/>
  <c r="C70"/>
  <c r="B71"/>
  <c r="C71"/>
  <c r="B72"/>
  <c r="C72"/>
  <c r="B73"/>
  <c r="C73"/>
  <c r="B74"/>
  <c r="C74"/>
  <c r="B75"/>
  <c r="C75"/>
  <c r="B76"/>
  <c r="C76"/>
  <c r="C77"/>
  <c r="B78"/>
  <c r="C78"/>
  <c r="B79"/>
  <c r="C79"/>
  <c r="B80"/>
  <c r="C80"/>
  <c r="B81"/>
  <c r="C81"/>
  <c r="B82"/>
  <c r="C82"/>
  <c r="B83"/>
  <c r="C83"/>
  <c r="B84"/>
  <c r="C84"/>
  <c r="B85"/>
  <c r="C85"/>
  <c r="B86"/>
  <c r="C86"/>
  <c r="B87"/>
  <c r="C87"/>
  <c r="B88"/>
  <c r="C88"/>
  <c r="B89"/>
  <c r="C89"/>
  <c r="B90"/>
  <c r="C90"/>
  <c r="B91"/>
  <c r="C91"/>
  <c r="B92"/>
  <c r="C92"/>
  <c r="W85"/>
  <c r="W84"/>
  <c r="W83"/>
  <c r="W82"/>
  <c r="W81"/>
  <c r="W80"/>
  <c r="W79"/>
  <c r="W78"/>
  <c r="W76"/>
  <c r="W75"/>
  <c r="W74"/>
  <c r="W73"/>
  <c r="W71"/>
  <c r="W70"/>
  <c r="W69"/>
  <c r="W68"/>
  <c r="W66"/>
  <c r="W65"/>
  <c r="W64"/>
  <c r="W63"/>
  <c r="W62"/>
  <c r="W61"/>
  <c r="W60"/>
  <c r="W58"/>
  <c r="W57"/>
  <c r="W56"/>
  <c r="W55"/>
  <c r="W54"/>
  <c r="W53"/>
  <c r="W52"/>
  <c r="W51"/>
  <c r="W50"/>
  <c r="W49"/>
  <c r="W48"/>
  <c r="W47"/>
  <c r="W46"/>
  <c r="W43"/>
  <c r="W42"/>
  <c r="W41"/>
  <c r="W40"/>
  <c r="W39"/>
  <c r="W38"/>
  <c r="W37"/>
  <c r="W36"/>
  <c r="W35"/>
  <c r="W34"/>
  <c r="W33"/>
  <c r="W32"/>
  <c r="W30"/>
  <c r="W29"/>
  <c r="W28"/>
  <c r="W27"/>
  <c r="W26"/>
  <c r="W25"/>
  <c r="W24"/>
  <c r="W23"/>
  <c r="W22"/>
  <c r="W21"/>
  <c r="W20"/>
  <c r="W19"/>
  <c r="W18"/>
  <c r="W17"/>
  <c r="W16"/>
  <c r="W15"/>
  <c r="W14"/>
  <c r="W11"/>
  <c r="W9"/>
  <c r="W8"/>
  <c r="W7"/>
  <c r="W6"/>
  <c r="W5"/>
  <c r="W4"/>
  <c r="BE86"/>
  <c r="BD86"/>
  <c r="BC86"/>
  <c r="BB86"/>
  <c r="BA86"/>
  <c r="AZ86"/>
  <c r="AY86"/>
  <c r="AX86"/>
  <c r="AW86"/>
  <c r="AV86"/>
  <c r="AU86"/>
  <c r="AT86"/>
  <c r="AS86"/>
  <c r="AR86"/>
  <c r="AQ86"/>
  <c r="AP86"/>
  <c r="AO86"/>
  <c r="AN86"/>
  <c r="AM86"/>
  <c r="AL86"/>
  <c r="AK86"/>
  <c r="AJ86"/>
  <c r="AI86"/>
  <c r="AH86"/>
  <c r="AG86"/>
  <c r="AF86"/>
  <c r="AE86"/>
  <c r="AD86"/>
  <c r="AC86"/>
  <c r="AB86"/>
  <c r="AA86"/>
  <c r="Z86"/>
  <c r="Y86"/>
  <c r="X86"/>
  <c r="W86" s="1"/>
  <c r="V86"/>
  <c r="U86"/>
  <c r="T86"/>
  <c r="S86"/>
  <c r="R86"/>
  <c r="P86"/>
  <c r="O86"/>
  <c r="N86"/>
  <c r="M86"/>
  <c r="L86"/>
  <c r="K86"/>
  <c r="J86"/>
  <c r="I86"/>
  <c r="H86"/>
  <c r="G86"/>
  <c r="F86"/>
  <c r="E86"/>
  <c r="D86"/>
  <c r="BE77"/>
  <c r="BD77"/>
  <c r="BC77"/>
  <c r="BB77"/>
  <c r="BA77"/>
  <c r="AZ77"/>
  <c r="AY77"/>
  <c r="AX77"/>
  <c r="AW77"/>
  <c r="AV77"/>
  <c r="AU77"/>
  <c r="V77"/>
  <c r="U77"/>
  <c r="T77"/>
  <c r="S77"/>
  <c r="R77"/>
  <c r="Q77"/>
  <c r="P77"/>
  <c r="E77"/>
  <c r="B77" s="1"/>
  <c r="D77"/>
  <c r="BE72"/>
  <c r="BD72"/>
  <c r="BC72"/>
  <c r="BB72"/>
  <c r="BA72"/>
  <c r="AZ72"/>
  <c r="AY72"/>
  <c r="AX72"/>
  <c r="AW72"/>
  <c r="AV72"/>
  <c r="AU72"/>
  <c r="AT72"/>
  <c r="AS72"/>
  <c r="AR72"/>
  <c r="AQ72"/>
  <c r="AP72"/>
  <c r="AO72"/>
  <c r="AN72"/>
  <c r="AM72"/>
  <c r="AL72"/>
  <c r="AK72"/>
  <c r="AJ72"/>
  <c r="AI72"/>
  <c r="AH72"/>
  <c r="AG72"/>
  <c r="AF72"/>
  <c r="AE72"/>
  <c r="AD72"/>
  <c r="AC72"/>
  <c r="AB72"/>
  <c r="AA72"/>
  <c r="Z72"/>
  <c r="Y72"/>
  <c r="X72"/>
  <c r="W72" s="1"/>
  <c r="V72"/>
  <c r="U72"/>
  <c r="T72"/>
  <c r="S72"/>
  <c r="R72"/>
  <c r="Q72"/>
  <c r="P72"/>
  <c r="O72"/>
  <c r="N72"/>
  <c r="M72"/>
  <c r="L72"/>
  <c r="K72"/>
  <c r="J72"/>
  <c r="I72"/>
  <c r="H72"/>
  <c r="G72"/>
  <c r="F72"/>
  <c r="E72"/>
  <c r="D72"/>
  <c r="BE67"/>
  <c r="BD67"/>
  <c r="BC67"/>
  <c r="BB67"/>
  <c r="BA67"/>
  <c r="AZ67"/>
  <c r="AY67"/>
  <c r="AX67"/>
  <c r="AW67"/>
  <c r="AV67"/>
  <c r="AU67"/>
  <c r="AT67"/>
  <c r="AS67"/>
  <c r="AR67"/>
  <c r="AQ67"/>
  <c r="AP67"/>
  <c r="AO67"/>
  <c r="AN67"/>
  <c r="AM67"/>
  <c r="AL67"/>
  <c r="AK67"/>
  <c r="AJ67"/>
  <c r="AI67"/>
  <c r="AH67"/>
  <c r="AG67"/>
  <c r="AF67"/>
  <c r="AE67"/>
  <c r="AD67"/>
  <c r="AC67"/>
  <c r="AB67"/>
  <c r="AA67"/>
  <c r="Z67"/>
  <c r="Y67"/>
  <c r="X67"/>
  <c r="W67" s="1"/>
  <c r="V67"/>
  <c r="U67"/>
  <c r="U44" s="1"/>
  <c r="T67"/>
  <c r="S67"/>
  <c r="R67"/>
  <c r="Q67"/>
  <c r="Q44" s="1"/>
  <c r="P67"/>
  <c r="M67"/>
  <c r="L67"/>
  <c r="K67"/>
  <c r="K44" s="1"/>
  <c r="J67"/>
  <c r="I67"/>
  <c r="H67"/>
  <c r="G67"/>
  <c r="F67"/>
  <c r="E67"/>
  <c r="D67"/>
  <c r="BE59"/>
  <c r="BD59"/>
  <c r="BC59"/>
  <c r="BB59"/>
  <c r="BA59"/>
  <c r="AZ59"/>
  <c r="AY59"/>
  <c r="AX59"/>
  <c r="AW59"/>
  <c r="AV59"/>
  <c r="AU59"/>
  <c r="AT59"/>
  <c r="AS59"/>
  <c r="AR59"/>
  <c r="AQ59"/>
  <c r="AP59"/>
  <c r="AO59"/>
  <c r="AN59"/>
  <c r="AM59"/>
  <c r="AL59"/>
  <c r="AK59"/>
  <c r="AJ59"/>
  <c r="AI59"/>
  <c r="AH59"/>
  <c r="AG59"/>
  <c r="AF59"/>
  <c r="AE59"/>
  <c r="AD59"/>
  <c r="AC59"/>
  <c r="AB59"/>
  <c r="AA59"/>
  <c r="Z59"/>
  <c r="Y59"/>
  <c r="Y44" s="1"/>
  <c r="X59"/>
  <c r="W59" s="1"/>
  <c r="V59"/>
  <c r="U59"/>
  <c r="T59"/>
  <c r="T44" s="1"/>
  <c r="S59"/>
  <c r="R59"/>
  <c r="Q59"/>
  <c r="P59"/>
  <c r="P44" s="1"/>
  <c r="M59"/>
  <c r="L59"/>
  <c r="K59"/>
  <c r="J59"/>
  <c r="I59"/>
  <c r="H59"/>
  <c r="G59"/>
  <c r="F59"/>
  <c r="E59"/>
  <c r="B59" s="1"/>
  <c r="D59"/>
  <c r="BE45"/>
  <c r="BD45"/>
  <c r="BC45"/>
  <c r="BC44" s="1"/>
  <c r="BC12" s="1"/>
  <c r="BB45"/>
  <c r="BA45"/>
  <c r="AZ45"/>
  <c r="AZ44" s="1"/>
  <c r="AY45"/>
  <c r="AY44" s="1"/>
  <c r="AY12" s="1"/>
  <c r="AX45"/>
  <c r="AW45"/>
  <c r="AV45"/>
  <c r="AV44" s="1"/>
  <c r="AU45"/>
  <c r="AU44" s="1"/>
  <c r="AT45"/>
  <c r="AS45"/>
  <c r="AR45"/>
  <c r="AR44" s="1"/>
  <c r="AQ45"/>
  <c r="AP45"/>
  <c r="AO45"/>
  <c r="AN45"/>
  <c r="AM45"/>
  <c r="AM44" s="1"/>
  <c r="AM12" s="1"/>
  <c r="AL45"/>
  <c r="AK45"/>
  <c r="AJ45"/>
  <c r="AI45"/>
  <c r="AH45"/>
  <c r="AG45"/>
  <c r="AF45"/>
  <c r="AE45"/>
  <c r="AD45"/>
  <c r="AC45"/>
  <c r="AB45"/>
  <c r="AA45"/>
  <c r="AA44" s="1"/>
  <c r="Z45"/>
  <c r="Y45"/>
  <c r="X45"/>
  <c r="W45" s="1"/>
  <c r="V45"/>
  <c r="U45"/>
  <c r="T45"/>
  <c r="S45"/>
  <c r="R45"/>
  <c r="Q45"/>
  <c r="P45"/>
  <c r="O45"/>
  <c r="M45"/>
  <c r="L45"/>
  <c r="K45"/>
  <c r="J45"/>
  <c r="J44" s="1"/>
  <c r="I45"/>
  <c r="H45"/>
  <c r="G45"/>
  <c r="F45"/>
  <c r="F44" s="1"/>
  <c r="F12" s="1"/>
  <c r="E45"/>
  <c r="D45"/>
  <c r="BE44"/>
  <c r="BB44"/>
  <c r="BA44"/>
  <c r="AX44"/>
  <c r="AW44"/>
  <c r="AT44"/>
  <c r="AS44"/>
  <c r="AP44"/>
  <c r="AL44"/>
  <c r="AH44"/>
  <c r="AG44"/>
  <c r="AC44"/>
  <c r="AB44"/>
  <c r="X44"/>
  <c r="V44"/>
  <c r="S44"/>
  <c r="R44"/>
  <c r="O44"/>
  <c r="M44"/>
  <c r="I44"/>
  <c r="I12" s="1"/>
  <c r="G44"/>
  <c r="BE31"/>
  <c r="BD31"/>
  <c r="BC31"/>
  <c r="BB31"/>
  <c r="BA31"/>
  <c r="AZ31"/>
  <c r="AY31"/>
  <c r="AX31"/>
  <c r="AW31"/>
  <c r="AV31"/>
  <c r="AU31"/>
  <c r="AT31"/>
  <c r="AS31"/>
  <c r="AR31"/>
  <c r="AQ31"/>
  <c r="AP31"/>
  <c r="AO31"/>
  <c r="AN31"/>
  <c r="AM31"/>
  <c r="AL31"/>
  <c r="AK31"/>
  <c r="AJ31"/>
  <c r="AI31"/>
  <c r="AH31"/>
  <c r="AG31"/>
  <c r="AF31"/>
  <c r="AE31"/>
  <c r="AD31"/>
  <c r="AC31"/>
  <c r="AB31"/>
  <c r="AA31"/>
  <c r="Z31"/>
  <c r="Y31"/>
  <c r="X31"/>
  <c r="W31" s="1"/>
  <c r="V31"/>
  <c r="U31"/>
  <c r="T31"/>
  <c r="S31"/>
  <c r="R31"/>
  <c r="Q31"/>
  <c r="P31"/>
  <c r="M31"/>
  <c r="L31"/>
  <c r="K31"/>
  <c r="J31"/>
  <c r="I31"/>
  <c r="H31"/>
  <c r="G31"/>
  <c r="F31"/>
  <c r="E31"/>
  <c r="D31"/>
  <c r="BE13"/>
  <c r="BD13"/>
  <c r="BC13"/>
  <c r="BB13"/>
  <c r="BA13"/>
  <c r="AZ13"/>
  <c r="AY13"/>
  <c r="AX13"/>
  <c r="AW13"/>
  <c r="AV13"/>
  <c r="AU13"/>
  <c r="AT13"/>
  <c r="AS13"/>
  <c r="AR13"/>
  <c r="AQ13"/>
  <c r="AP13"/>
  <c r="AO13"/>
  <c r="AN13"/>
  <c r="AM13"/>
  <c r="AL13"/>
  <c r="AK13"/>
  <c r="AJ13"/>
  <c r="AI13"/>
  <c r="AH13"/>
  <c r="AG13"/>
  <c r="AF13"/>
  <c r="AE13"/>
  <c r="AD13"/>
  <c r="AC13"/>
  <c r="AB13"/>
  <c r="AA13"/>
  <c r="Z13"/>
  <c r="Y13"/>
  <c r="X13"/>
  <c r="V13"/>
  <c r="U13"/>
  <c r="T13"/>
  <c r="S13"/>
  <c r="R13"/>
  <c r="Q13"/>
  <c r="P13"/>
  <c r="O13"/>
  <c r="N13"/>
  <c r="M13"/>
  <c r="L13"/>
  <c r="K13"/>
  <c r="J13"/>
  <c r="I13"/>
  <c r="H13"/>
  <c r="G13"/>
  <c r="F13"/>
  <c r="E13"/>
  <c r="D13"/>
  <c r="BB12"/>
  <c r="AH12"/>
  <c r="BE10"/>
  <c r="BE12" s="1"/>
  <c r="BD10"/>
  <c r="BC10"/>
  <c r="BB10"/>
  <c r="BA10"/>
  <c r="BA12" s="1"/>
  <c r="AZ10"/>
  <c r="AZ12" s="1"/>
  <c r="AY10"/>
  <c r="AX10"/>
  <c r="AX12" s="1"/>
  <c r="AW10"/>
  <c r="AW12" s="1"/>
  <c r="AV10"/>
  <c r="AV12" s="1"/>
  <c r="AU10"/>
  <c r="AT10"/>
  <c r="AT12" s="1"/>
  <c r="AS10"/>
  <c r="AS12" s="1"/>
  <c r="AR10"/>
  <c r="AR12" s="1"/>
  <c r="AQ10"/>
  <c r="AP10"/>
  <c r="AP12" s="1"/>
  <c r="AO10"/>
  <c r="AN10"/>
  <c r="AM10"/>
  <c r="AL10"/>
  <c r="AL12" s="1"/>
  <c r="AK10"/>
  <c r="AJ10"/>
  <c r="AI10"/>
  <c r="AH10"/>
  <c r="AG10"/>
  <c r="AG12" s="1"/>
  <c r="AF10"/>
  <c r="AE10"/>
  <c r="AD10"/>
  <c r="AC10"/>
  <c r="AC12" s="1"/>
  <c r="AB10"/>
  <c r="AB12" s="1"/>
  <c r="AA10"/>
  <c r="AA12" s="1"/>
  <c r="Z10"/>
  <c r="Y10"/>
  <c r="X10"/>
  <c r="V10"/>
  <c r="U10"/>
  <c r="U12" s="1"/>
  <c r="T10"/>
  <c r="T12" s="1"/>
  <c r="S10"/>
  <c r="S12" s="1"/>
  <c r="R10"/>
  <c r="R12" s="1"/>
  <c r="Q10"/>
  <c r="P10"/>
  <c r="P12" s="1"/>
  <c r="O10"/>
  <c r="M10"/>
  <c r="L10"/>
  <c r="K10"/>
  <c r="K12" s="1"/>
  <c r="J10"/>
  <c r="I10"/>
  <c r="H10"/>
  <c r="G10"/>
  <c r="G12" s="1"/>
  <c r="F10"/>
  <c r="E10"/>
  <c r="D10"/>
  <c r="M15" i="10" l="1"/>
  <c r="W12"/>
  <c r="AL15"/>
  <c r="AF15"/>
  <c r="W15"/>
  <c r="I12" i="8"/>
  <c r="G12"/>
  <c r="E12"/>
  <c r="AZ15" i="6"/>
  <c r="AC15"/>
  <c r="AL15"/>
  <c r="Y15"/>
  <c r="W12"/>
  <c r="W15" s="1"/>
  <c r="E44" i="7"/>
  <c r="AO12"/>
  <c r="AN44"/>
  <c r="AK12"/>
  <c r="AJ12"/>
  <c r="AF12"/>
  <c r="X12"/>
  <c r="Q12"/>
  <c r="AQ44" i="5"/>
  <c r="AO44"/>
  <c r="AO12" s="1"/>
  <c r="AK44"/>
  <c r="AK12"/>
  <c r="Y12"/>
  <c r="O15" i="10"/>
  <c r="J15"/>
  <c r="V15"/>
  <c r="E15"/>
  <c r="B17"/>
  <c r="B12"/>
  <c r="L70" i="8"/>
  <c r="L58"/>
  <c r="B31"/>
  <c r="J31"/>
  <c r="J12" s="1"/>
  <c r="D31"/>
  <c r="D12" s="1"/>
  <c r="L49"/>
  <c r="B12"/>
  <c r="L33"/>
  <c r="L9"/>
  <c r="AX15" i="6"/>
  <c r="AV15"/>
  <c r="AU15"/>
  <c r="AQ15"/>
  <c r="AP15"/>
  <c r="AO15"/>
  <c r="AN15"/>
  <c r="AK15"/>
  <c r="AJ15"/>
  <c r="AI15"/>
  <c r="AG15"/>
  <c r="AF15"/>
  <c r="AE15"/>
  <c r="B12"/>
  <c r="B15" s="1"/>
  <c r="B67" i="7"/>
  <c r="AC12"/>
  <c r="AN12"/>
  <c r="D12"/>
  <c r="M12"/>
  <c r="BD12"/>
  <c r="B44"/>
  <c r="B45"/>
  <c r="V12"/>
  <c r="AB12"/>
  <c r="B13"/>
  <c r="E12"/>
  <c r="W10"/>
  <c r="W12"/>
  <c r="B10"/>
  <c r="BD44" i="5"/>
  <c r="BD12" s="1"/>
  <c r="AU12"/>
  <c r="AQ12"/>
  <c r="AN44"/>
  <c r="AN12" s="1"/>
  <c r="AJ44"/>
  <c r="AJ12" s="1"/>
  <c r="AI44"/>
  <c r="AI12" s="1"/>
  <c r="AF44"/>
  <c r="AF12" s="1"/>
  <c r="AE44"/>
  <c r="AE12" s="1"/>
  <c r="W13"/>
  <c r="W10"/>
  <c r="V12"/>
  <c r="Q12"/>
  <c r="M12"/>
  <c r="B67"/>
  <c r="B45"/>
  <c r="B13"/>
  <c r="B10"/>
  <c r="L44"/>
  <c r="L12" s="1"/>
  <c r="Q86"/>
  <c r="X12"/>
  <c r="E44"/>
  <c r="E12" s="1"/>
  <c r="Z44"/>
  <c r="Z12" s="1"/>
  <c r="AD44"/>
  <c r="AD12" s="1"/>
  <c r="J12"/>
  <c r="D44"/>
  <c r="H44"/>
  <c r="B12" i="7" l="1"/>
  <c r="B15" i="10"/>
  <c r="L31" i="8"/>
  <c r="L12" s="1"/>
  <c r="B44" i="5"/>
  <c r="W44"/>
  <c r="W12"/>
  <c r="D12"/>
  <c r="B12" s="1"/>
  <c r="H12"/>
</calcChain>
</file>

<file path=xl/sharedStrings.xml><?xml version="1.0" encoding="utf-8"?>
<sst xmlns="http://schemas.openxmlformats.org/spreadsheetml/2006/main" count="945" uniqueCount="364">
  <si>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</si>
  <si>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</si>
  <si>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</si>
  <si>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</si>
  <si>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</si>
  <si>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</si>
  <si>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</si>
  <si>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</si>
  <si>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</si>
  <si>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</si>
  <si>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</si>
  <si>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</si>
  <si>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</si>
  <si>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</si>
  <si>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</si>
  <si>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</si>
  <si>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</si>
  <si>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</si>
  <si>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</si>
  <si>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</si>
  <si>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</si>
  <si>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</si>
  <si>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</si>
  <si>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</si>
  <si>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</si>
  <si>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</si>
  <si>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</si>
  <si>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</si>
  <si>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</si>
  <si>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</si>
  <si>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</si>
  <si>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</si>
  <si>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</si>
  <si>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</si>
  <si>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</si>
  <si>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</si>
  <si>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</si>
  <si>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</si>
  <si>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</si>
  <si>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</si>
  <si>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</si>
  <si>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</si>
  <si>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</si>
  <si>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</si>
  <si>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</si>
  <si>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</si>
  <si>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</si>
  <si>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</si>
  <si>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</si>
  <si>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</si>
  <si>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</si>
  <si>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</si>
  <si>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</si>
  <si>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</si>
  <si>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</si>
  <si>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</si>
  <si>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</si>
  <si>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</si>
  <si>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</si>
  <si>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</si>
  <si>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</si>
  <si>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</si>
  <si>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</si>
  <si>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</si>
  <si>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</si>
  <si>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</si>
  <si>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</si>
  <si>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</si>
  <si>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</si>
  <si>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</si>
  <si>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</si>
  <si>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</si>
  <si>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</si>
  <si>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</si>
  <si>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</si>
  <si>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</si>
  <si>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</si>
  <si>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</si>
  <si>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</si>
  <si>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</si>
  <si>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</si>
  <si>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</si>
  <si>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</si>
  <si>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</si>
  <si>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</si>
  <si>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</si>
  <si>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</si>
  <si>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</si>
  <si>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</si>
  <si>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</si>
  <si>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</si>
  <si>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</si>
  <si>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</si>
  <si>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</si>
  <si>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</si>
  <si>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</si>
  <si>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</si>
  <si>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</si>
  <si>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</si>
  <si>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</si>
  <si>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</si>
  <si>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</si>
  <si>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</si>
  <si>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</si>
  <si>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</si>
  <si>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</si>
  <si>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</si>
  <si>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</si>
  <si>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</si>
  <si>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</si>
  <si>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</si>
  <si>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</si>
  <si>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</si>
  <si>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</si>
  <si>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</si>
  <si>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</si>
  <si>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</si>
  <si>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</si>
  <si>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</si>
  <si>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</si>
  <si>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</si>
  <si>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</si>
  <si>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</si>
  <si>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</si>
  <si>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</si>
  <si>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</si>
  <si>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</si>
  <si>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</si>
  <si>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</si>
  <si>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</si>
  <si>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</si>
  <si>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</si>
  <si>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</si>
  <si>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</si>
  <si>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</si>
  <si>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</si>
  <si>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</si>
  <si>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</si>
  <si>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</si>
  <si>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</si>
  <si>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</si>
  <si>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</si>
  <si>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</si>
  <si>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</si>
  <si>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</si>
  <si>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</si>
  <si>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</si>
  <si>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</si>
  <si>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</si>
  <si>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</si>
  <si>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</si>
  <si>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</si>
  <si>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</si>
  <si>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</si>
  <si>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</si>
  <si>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</si>
  <si>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</si>
  <si>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</si>
  <si>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</si>
  <si>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</si>
  <si>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</si>
  <si>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</si>
  <si>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</si>
  <si>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</si>
  <si>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</si>
  <si>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</si>
  <si>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</si>
  <si>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</si>
  <si>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</si>
  <si>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</si>
  <si>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</si>
  <si>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</si>
  <si>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</si>
  <si>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</si>
  <si>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</si>
  <si>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</si>
  <si>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</si>
  <si>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</si>
  <si>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</si>
  <si>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</si>
  <si>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</si>
  <si>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</si>
  <si>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</si>
  <si>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</si>
  <si>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</si>
  <si>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</si>
  <si>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</si>
  <si>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</si>
  <si>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</si>
  <si>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</si>
  <si>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</si>
  <si>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</si>
  <si>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</si>
  <si>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</si>
  <si>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</si>
  <si>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</si>
  <si>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</si>
  <si>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</si>
  <si>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</si>
  <si>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</si>
  <si>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</si>
  <si>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</si>
  <si>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</si>
  <si>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</si>
  <si>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</si>
  <si>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</si>
  <si>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</si>
  <si>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</si>
  <si>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</si>
  <si>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</si>
  <si>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</si>
  <si>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</si>
  <si>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</si>
  <si>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</si>
  <si>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</si>
  <si>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</si>
  <si>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</si>
  <si>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</si>
  <si>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</si>
  <si>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</si>
  <si>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</si>
  <si>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</si>
  <si>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</si>
  <si>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</si>
  <si>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</si>
  <si>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</si>
  <si>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</si>
  <si>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</si>
  <si>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</si>
  <si>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</si>
  <si>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</si>
  <si>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</si>
  <si>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</si>
  <si>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</si>
  <si>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</si>
  <si>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</si>
  <si>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</si>
  <si>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</si>
  <si>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</si>
  <si>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</si>
  <si>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</si>
  <si>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</si>
  <si>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</si>
  <si>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</si>
  <si>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</si>
  <si>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</si>
  <si>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</si>
  <si>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</si>
  <si>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</si>
  <si>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</si>
  <si>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</si>
  <si>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</si>
  <si>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</si>
  <si>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</si>
  <si>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</si>
  <si>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</si>
  <si>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</si>
  <si>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</si>
  <si>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</si>
  <si>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</si>
  <si>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</si>
  <si>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</si>
  <si>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</si>
  <si>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</si>
  <si>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</si>
  <si>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</si>
  <si>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</si>
  <si>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</si>
  <si>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</si>
  <si>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</si>
  <si>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</si>
  <si>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</si>
  <si>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</si>
  <si>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</si>
  <si>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</si>
  <si>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</si>
  <si>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</si>
  <si>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</si>
  <si>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</si>
  <si>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</si>
  <si>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</si>
  <si>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</si>
  <si>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</si>
  <si>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</si>
  <si>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</si>
  <si>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</si>
  <si>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</si>
  <si>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</si>
  <si>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</si>
  <si>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</si>
  <si>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</si>
  <si>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</si>
  <si>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</si>
  <si>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</si>
  <si>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</si>
  <si>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</si>
  <si>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</si>
  <si>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</si>
  <si>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</si>
  <si>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</si>
  <si>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</si>
  <si>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</si>
  <si>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</si>
  <si>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</si>
  <si>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</si>
  <si>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</si>
  <si>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</si>
  <si>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</si>
  <si>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</si>
  <si>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</si>
  <si>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</si>
  <si>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</si>
  <si>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</si>
  <si>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</si>
  <si>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</si>
  <si>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</si>
  <si>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</si>
  <si>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</si>
  <si>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</si>
  <si>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</si>
  <si>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</si>
  <si>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</si>
  <si>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</si>
  <si>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</si>
  <si>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</si>
  <si>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</si>
  <si>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</si>
  <si>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</si>
  <si>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</si>
  <si>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</si>
  <si>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</si>
  <si>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</si>
  <si>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t>Conversion of commodity flows to energy balances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</si>
  <si>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</si>
  <si>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</si>
  <si>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</si>
  <si>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</si>
  <si>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</si>
  <si>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</si>
  <si>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</si>
  <si>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</si>
  <si>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</si>
  <si>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</si>
  <si>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</si>
  <si>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</si>
  <si>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</si>
  <si>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</si>
  <si>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</si>
  <si>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</si>
  <si>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</si>
  <si>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</si>
  <si>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</si>
  <si>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</si>
  <si>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</si>
  <si>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</si>
  <si>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</si>
  <si>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</si>
  <si>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</si>
  <si>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</si>
  <si>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</si>
  <si>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</si>
  <si>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</si>
  <si>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</si>
  <si>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RSA 2009 ver 1</t>
  </si>
</sst>
</file>

<file path=xl/styles.xml><?xml version="1.0" encoding="utf-8"?>
<styleSheet xmlns="http://schemas.openxmlformats.org/spreadsheetml/2006/main">
  <numFmts count="5">
    <numFmt numFmtId="43" formatCode="_ * #,##0.00_ ;_ * \-#,##0.00_ ;_ * &quot;-&quot;??_ ;_ @_ "/>
    <numFmt numFmtId="164" formatCode="#,##0.00;\-#,##0.00;\-"/>
    <numFmt numFmtId="165" formatCode="#,##0.00;;\-"/>
    <numFmt numFmtId="166" formatCode="#,##0.00;#,##0.00;\-"/>
    <numFmt numFmtId="167" formatCode="#,##0;\-#,##0;\-"/>
  </numFmts>
  <fonts count="36">
    <font>
      <sz val="10"/>
      <name val="Arial"/>
    </font>
    <font>
      <b/>
      <sz val="10"/>
      <name val="Arial"/>
      <family val="2"/>
    </font>
    <font>
      <sz val="8"/>
      <name val="Arial"/>
      <family val="2"/>
    </font>
    <font>
      <b/>
      <sz val="8"/>
      <name val="Bookman Old Style"/>
      <family val="1"/>
    </font>
    <font>
      <b/>
      <sz val="10"/>
      <name val="Arial"/>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43" fontId="13"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5" fillId="0" borderId="0" xfId="0" applyFont="1" applyBorder="1" applyAlignment="1">
      <alignment horizontal="center" vertical="top" wrapText="1"/>
    </xf>
    <xf numFmtId="0" fontId="6" fillId="0" borderId="0" xfId="0" applyFont="1"/>
    <xf numFmtId="0" fontId="7" fillId="0" borderId="0" xfId="0" applyFont="1"/>
    <xf numFmtId="0" fontId="8" fillId="0" borderId="0" xfId="0" applyFont="1" applyAlignment="1">
      <alignment horizontal="center"/>
    </xf>
    <xf numFmtId="0" fontId="7" fillId="0" borderId="0" xfId="0" applyFont="1" applyAlignment="1">
      <alignment horizontal="center"/>
    </xf>
    <xf numFmtId="0" fontId="7" fillId="2" borderId="0" xfId="0" applyFont="1" applyFill="1" applyBorder="1" applyAlignment="1">
      <alignment horizontal="center"/>
    </xf>
    <xf numFmtId="4" fontId="9" fillId="0" borderId="0" xfId="0" applyNumberFormat="1" applyFont="1" applyFill="1" applyBorder="1"/>
    <xf numFmtId="0" fontId="8" fillId="0" borderId="0" xfId="0" applyFont="1"/>
    <xf numFmtId="4" fontId="10" fillId="0" borderId="0" xfId="0" applyNumberFormat="1" applyFont="1" applyFill="1" applyBorder="1"/>
    <xf numFmtId="0" fontId="11" fillId="0" borderId="0" xfId="0" applyFont="1"/>
    <xf numFmtId="0" fontId="12" fillId="0" borderId="0" xfId="0" applyFont="1"/>
    <xf numFmtId="4" fontId="11" fillId="0" borderId="0" xfId="0" applyNumberFormat="1" applyFont="1"/>
    <xf numFmtId="43" fontId="7" fillId="0" borderId="0" xfId="1" applyFont="1"/>
    <xf numFmtId="0" fontId="14" fillId="0" borderId="0" xfId="0" applyFont="1"/>
    <xf numFmtId="11" fontId="15" fillId="0" borderId="0" xfId="1" applyNumberFormat="1" applyFont="1"/>
    <xf numFmtId="43" fontId="15" fillId="0" borderId="0" xfId="1" applyFont="1"/>
    <xf numFmtId="0" fontId="15" fillId="0" borderId="0" xfId="0" applyFont="1"/>
    <xf numFmtId="0" fontId="16" fillId="0" borderId="0" xfId="0" applyFont="1"/>
    <xf numFmtId="0" fontId="0" fillId="3" borderId="0" xfId="0" applyFill="1"/>
    <xf numFmtId="0" fontId="18" fillId="3" borderId="0" xfId="0" applyFont="1" applyFill="1"/>
    <xf numFmtId="0" fontId="18" fillId="3" borderId="1" xfId="0" applyFont="1" applyFill="1" applyBorder="1"/>
    <xf numFmtId="0" fontId="19" fillId="4" borderId="0" xfId="0" applyFont="1" applyFill="1" applyBorder="1" applyAlignment="1">
      <alignment horizontal="center"/>
    </xf>
    <xf numFmtId="2" fontId="20" fillId="5" borderId="0" xfId="0" quotePrefix="1" applyNumberFormat="1" applyFont="1" applyFill="1" applyBorder="1" applyAlignment="1">
      <alignment horizontal="left"/>
    </xf>
    <xf numFmtId="2" fontId="20" fillId="5" borderId="0" xfId="0" applyNumberFormat="1" applyFont="1" applyFill="1" applyBorder="1" applyAlignment="1">
      <alignment horizontal="left"/>
    </xf>
    <xf numFmtId="2" fontId="21" fillId="6" borderId="0" xfId="0" applyNumberFormat="1" applyFont="1" applyFill="1" applyBorder="1" applyAlignment="1">
      <alignment horizontal="left"/>
    </xf>
    <xf numFmtId="2" fontId="21" fillId="6" borderId="0" xfId="0" quotePrefix="1" applyNumberFormat="1" applyFont="1" applyFill="1" applyBorder="1" applyAlignment="1">
      <alignment horizontal="left"/>
    </xf>
    <xf numFmtId="2" fontId="22" fillId="3" borderId="0" xfId="0" applyNumberFormat="1" applyFont="1" applyFill="1" applyBorder="1" applyAlignment="1">
      <alignment horizontal="left"/>
    </xf>
    <xf numFmtId="2" fontId="22" fillId="7" borderId="0" xfId="0" applyNumberFormat="1" applyFont="1" applyFill="1" applyBorder="1" applyAlignment="1">
      <alignment horizontal="left"/>
    </xf>
    <xf numFmtId="2" fontId="22" fillId="8" borderId="0" xfId="0" applyNumberFormat="1" applyFont="1" applyFill="1" applyBorder="1" applyAlignment="1">
      <alignment horizontal="left"/>
    </xf>
    <xf numFmtId="2" fontId="22" fillId="9" borderId="0" xfId="0" applyNumberFormat="1" applyFont="1" applyFill="1" applyBorder="1" applyAlignment="1">
      <alignment horizontal="left"/>
    </xf>
    <xf numFmtId="2" fontId="22" fillId="7" borderId="0" xfId="0" quotePrefix="1" applyNumberFormat="1" applyFont="1" applyFill="1" applyBorder="1" applyAlignment="1">
      <alignment horizontal="left"/>
    </xf>
    <xf numFmtId="2" fontId="22" fillId="10" borderId="0" xfId="0" applyNumberFormat="1" applyFont="1" applyFill="1" applyBorder="1" applyAlignment="1">
      <alignment horizontal="left"/>
    </xf>
    <xf numFmtId="2" fontId="22" fillId="11" borderId="0" xfId="0" applyNumberFormat="1" applyFont="1" applyFill="1" applyBorder="1" applyAlignment="1">
      <alignment horizontal="left"/>
    </xf>
    <xf numFmtId="2" fontId="21" fillId="12" borderId="1" xfId="0" applyNumberFormat="1" applyFont="1" applyFill="1" applyBorder="1" applyAlignment="1">
      <alignment horizontal="left"/>
    </xf>
    <xf numFmtId="2" fontId="20" fillId="5" borderId="0" xfId="0" applyNumberFormat="1" applyFont="1" applyFill="1" applyAlignment="1">
      <alignment horizontal="left"/>
    </xf>
    <xf numFmtId="2" fontId="21" fillId="6" borderId="0" xfId="0" applyNumberFormat="1" applyFont="1" applyFill="1" applyAlignment="1">
      <alignment horizontal="left"/>
    </xf>
    <xf numFmtId="2" fontId="22" fillId="3" borderId="0" xfId="0" applyNumberFormat="1" applyFont="1" applyFill="1" applyAlignment="1">
      <alignment horizontal="left"/>
    </xf>
    <xf numFmtId="2" fontId="22" fillId="7" borderId="0" xfId="0" applyNumberFormat="1" applyFont="1" applyFill="1" applyAlignment="1">
      <alignment horizontal="left"/>
    </xf>
    <xf numFmtId="2" fontId="22" fillId="8" borderId="0" xfId="0" applyNumberFormat="1" applyFont="1" applyFill="1" applyAlignment="1">
      <alignment horizontal="left"/>
    </xf>
    <xf numFmtId="2" fontId="22" fillId="9" borderId="0" xfId="0" quotePrefix="1" applyNumberFormat="1" applyFont="1" applyFill="1" applyAlignment="1">
      <alignment horizontal="left"/>
    </xf>
    <xf numFmtId="2" fontId="22" fillId="9" borderId="0" xfId="0" applyNumberFormat="1" applyFont="1" applyFill="1" applyAlignment="1">
      <alignment horizontal="left"/>
    </xf>
    <xf numFmtId="2" fontId="22" fillId="10" borderId="0" xfId="0" applyNumberFormat="1" applyFont="1" applyFill="1" applyAlignment="1">
      <alignment horizontal="left"/>
    </xf>
    <xf numFmtId="2" fontId="22" fillId="11" borderId="0" xfId="0" applyNumberFormat="1" applyFont="1" applyFill="1" applyAlignment="1">
      <alignment horizontal="left"/>
    </xf>
    <xf numFmtId="2" fontId="22" fillId="12" borderId="1" xfId="0" applyNumberFormat="1" applyFont="1" applyFill="1" applyBorder="1" applyAlignment="1">
      <alignment horizontal="left"/>
    </xf>
    <xf numFmtId="0" fontId="23" fillId="4" borderId="0" xfId="0" applyFont="1" applyFill="1" applyAlignment="1">
      <alignment horizontal="center"/>
    </xf>
    <xf numFmtId="2" fontId="24" fillId="5" borderId="0" xfId="0" applyNumberFormat="1" applyFont="1" applyFill="1" applyAlignment="1">
      <alignment horizontal="left"/>
    </xf>
    <xf numFmtId="2" fontId="25" fillId="6" borderId="0" xfId="0" applyNumberFormat="1" applyFont="1" applyFill="1" applyAlignment="1">
      <alignment horizontal="left"/>
    </xf>
    <xf numFmtId="2" fontId="26" fillId="3" borderId="0" xfId="0" applyNumberFormat="1" applyFont="1" applyFill="1" applyAlignment="1">
      <alignment horizontal="left"/>
    </xf>
    <xf numFmtId="2" fontId="26" fillId="7" borderId="0" xfId="0" applyNumberFormat="1" applyFont="1" applyFill="1" applyAlignment="1">
      <alignment horizontal="left"/>
    </xf>
    <xf numFmtId="2" fontId="26" fillId="8" borderId="0" xfId="0" applyNumberFormat="1" applyFont="1" applyFill="1" applyAlignment="1">
      <alignment horizontal="left"/>
    </xf>
    <xf numFmtId="2" fontId="26" fillId="9" borderId="0" xfId="0" applyNumberFormat="1" applyFont="1" applyFill="1" applyAlignment="1">
      <alignment horizontal="left"/>
    </xf>
    <xf numFmtId="2" fontId="26" fillId="10" borderId="0" xfId="0" applyNumberFormat="1" applyFont="1" applyFill="1" applyAlignment="1">
      <alignment horizontal="left"/>
    </xf>
    <xf numFmtId="2" fontId="26" fillId="11" borderId="0" xfId="0" applyNumberFormat="1" applyFont="1" applyFill="1" applyAlignment="1">
      <alignment horizontal="left"/>
    </xf>
    <xf numFmtId="2" fontId="26" fillId="12" borderId="1" xfId="0" applyNumberFormat="1" applyFont="1" applyFill="1" applyBorder="1" applyAlignment="1">
      <alignment horizontal="left"/>
    </xf>
    <xf numFmtId="1" fontId="23" fillId="13" borderId="0" xfId="0" applyNumberFormat="1" applyFont="1" applyFill="1" applyAlignment="1">
      <alignment horizontal="center"/>
    </xf>
    <xf numFmtId="164" fontId="24" fillId="13" borderId="0" xfId="0" applyNumberFormat="1" applyFont="1" applyFill="1" applyAlignment="1">
      <alignment horizontal="left"/>
    </xf>
    <xf numFmtId="164" fontId="26" fillId="13" borderId="0" xfId="0" applyNumberFormat="1" applyFont="1" applyFill="1" applyAlignment="1">
      <alignment horizontal="left"/>
    </xf>
    <xf numFmtId="164" fontId="26" fillId="13" borderId="1" xfId="0" applyNumberFormat="1" applyFont="1" applyFill="1" applyBorder="1" applyAlignment="1">
      <alignment horizontal="left"/>
    </xf>
    <xf numFmtId="0" fontId="18" fillId="14" borderId="0" xfId="0" applyFont="1" applyFill="1"/>
    <xf numFmtId="164" fontId="18" fillId="15" borderId="0" xfId="0" applyNumberFormat="1" applyFont="1" applyFill="1"/>
    <xf numFmtId="164" fontId="0" fillId="0" borderId="0" xfId="0" applyNumberFormat="1"/>
    <xf numFmtId="164" fontId="18" fillId="13" borderId="0" xfId="0" applyNumberFormat="1" applyFont="1" applyFill="1"/>
    <xf numFmtId="164" fontId="18" fillId="15" borderId="1" xfId="0" applyNumberFormat="1" applyFont="1" applyFill="1" applyBorder="1"/>
    <xf numFmtId="165" fontId="0" fillId="0" borderId="0" xfId="0" applyNumberFormat="1"/>
    <xf numFmtId="0" fontId="23" fillId="14" borderId="0" xfId="0" applyFont="1" applyFill="1" applyAlignment="1">
      <alignment horizontal="center" vertical="center"/>
    </xf>
    <xf numFmtId="164" fontId="22" fillId="15" borderId="0" xfId="0" applyNumberFormat="1" applyFont="1" applyFill="1"/>
    <xf numFmtId="164" fontId="22" fillId="13" borderId="0" xfId="0" applyNumberFormat="1" applyFont="1" applyFill="1"/>
    <xf numFmtId="164" fontId="22" fillId="15" borderId="1" xfId="0" applyNumberFormat="1" applyFont="1" applyFill="1" applyBorder="1"/>
    <xf numFmtId="164" fontId="0" fillId="15" borderId="0" xfId="0" applyNumberFormat="1" applyFill="1"/>
    <xf numFmtId="164" fontId="1" fillId="15" borderId="0" xfId="0" applyNumberFormat="1" applyFont="1" applyFill="1"/>
    <xf numFmtId="164" fontId="1" fillId="13" borderId="0" xfId="0" applyNumberFormat="1" applyFont="1" applyFill="1"/>
    <xf numFmtId="164" fontId="1" fillId="15" borderId="1" xfId="0" applyNumberFormat="1" applyFont="1" applyFill="1" applyBorder="1"/>
    <xf numFmtId="0" fontId="23" fillId="14" borderId="0" xfId="0" applyFont="1" applyFill="1"/>
    <xf numFmtId="0" fontId="22" fillId="14" borderId="0" xfId="0" applyFont="1" applyFill="1"/>
    <xf numFmtId="164" fontId="27" fillId="15" borderId="0" xfId="0" applyNumberFormat="1" applyFont="1" applyFill="1"/>
    <xf numFmtId="164" fontId="27" fillId="13" borderId="0" xfId="0" applyNumberFormat="1" applyFont="1" applyFill="1"/>
    <xf numFmtId="164" fontId="27" fillId="15" borderId="1" xfId="0" applyNumberFormat="1" applyFont="1" applyFill="1" applyBorder="1"/>
    <xf numFmtId="0" fontId="28" fillId="0" borderId="0" xfId="0" applyFont="1"/>
    <xf numFmtId="164" fontId="23" fillId="15" borderId="0" xfId="0" applyNumberFormat="1" applyFont="1" applyFill="1"/>
    <xf numFmtId="164" fontId="18" fillId="15" borderId="0" xfId="0" quotePrefix="1" applyNumberFormat="1" applyFont="1" applyFill="1" applyAlignment="1">
      <alignment horizontal="right"/>
    </xf>
    <xf numFmtId="0" fontId="0" fillId="14" borderId="0" xfId="0" applyFill="1"/>
    <xf numFmtId="0" fontId="0" fillId="0" borderId="1" xfId="0" applyBorder="1"/>
    <xf numFmtId="0" fontId="29" fillId="16" borderId="0" xfId="0" applyFont="1" applyFill="1" applyAlignment="1">
      <alignment horizontal="centerContinuous"/>
    </xf>
    <xf numFmtId="0" fontId="18" fillId="16" borderId="0" xfId="0" applyFont="1" applyFill="1" applyAlignment="1">
      <alignment horizontal="centerContinuous"/>
    </xf>
    <xf numFmtId="0" fontId="18" fillId="0" borderId="0" xfId="0" applyFont="1"/>
    <xf numFmtId="0" fontId="21" fillId="4" borderId="0" xfId="0" applyFont="1" applyFill="1" applyAlignment="1">
      <alignment horizontal="center"/>
    </xf>
    <xf numFmtId="0" fontId="20" fillId="17" borderId="0" xfId="0" quotePrefix="1" applyFont="1" applyFill="1" applyAlignment="1">
      <alignment horizontal="right"/>
    </xf>
    <xf numFmtId="0" fontId="21" fillId="18" borderId="0" xfId="0" quotePrefix="1" applyFont="1" applyFill="1" applyAlignment="1">
      <alignment horizontal="right"/>
    </xf>
    <xf numFmtId="0" fontId="23" fillId="7" borderId="0" xfId="0" quotePrefix="1" applyFont="1" applyFill="1" applyAlignment="1">
      <alignment horizontal="right"/>
    </xf>
    <xf numFmtId="0" fontId="23" fillId="9" borderId="0" xfId="0" quotePrefix="1" applyFont="1" applyFill="1" applyAlignment="1">
      <alignment horizontal="right"/>
    </xf>
    <xf numFmtId="0" fontId="23" fillId="10" borderId="0" xfId="0" quotePrefix="1" applyFont="1" applyFill="1" applyAlignment="1">
      <alignment horizontal="right"/>
    </xf>
    <xf numFmtId="0" fontId="21" fillId="19" borderId="0" xfId="0" quotePrefix="1" applyFont="1" applyFill="1" applyAlignment="1">
      <alignment horizontal="right"/>
    </xf>
    <xf numFmtId="0" fontId="21" fillId="20" borderId="0" xfId="0" quotePrefix="1" applyFont="1" applyFill="1" applyAlignment="1">
      <alignment horizontal="right"/>
    </xf>
    <xf numFmtId="0" fontId="21" fillId="21" borderId="0" xfId="0" quotePrefix="1" applyFont="1" applyFill="1" applyAlignment="1">
      <alignment horizontal="right"/>
    </xf>
    <xf numFmtId="165" fontId="20" fillId="17" borderId="0" xfId="0" applyNumberFormat="1" applyFont="1" applyFill="1"/>
    <xf numFmtId="165" fontId="22" fillId="18" borderId="0" xfId="0" applyNumberFormat="1" applyFont="1" applyFill="1"/>
    <xf numFmtId="165" fontId="23" fillId="7" borderId="0" xfId="0" quotePrefix="1" applyNumberFormat="1" applyFont="1" applyFill="1" applyAlignment="1">
      <alignment horizontal="right"/>
    </xf>
    <xf numFmtId="165" fontId="23" fillId="9" borderId="0" xfId="0" applyNumberFormat="1" applyFont="1" applyFill="1"/>
    <xf numFmtId="165" fontId="23" fillId="10" borderId="0" xfId="0" applyNumberFormat="1" applyFont="1" applyFill="1"/>
    <xf numFmtId="165" fontId="23" fillId="10" borderId="0" xfId="0" quotePrefix="1" applyNumberFormat="1" applyFont="1" applyFill="1" applyAlignment="1">
      <alignment horizontal="right"/>
    </xf>
    <xf numFmtId="165" fontId="21" fillId="19" borderId="0" xfId="0" quotePrefix="1" applyNumberFormat="1" applyFont="1" applyFill="1" applyAlignment="1">
      <alignment horizontal="right"/>
    </xf>
    <xf numFmtId="165" fontId="23" fillId="20" borderId="0" xfId="0" applyNumberFormat="1" applyFont="1" applyFill="1"/>
    <xf numFmtId="165" fontId="21" fillId="21" borderId="0" xfId="0" applyNumberFormat="1" applyFont="1" applyFill="1"/>
    <xf numFmtId="165" fontId="18" fillId="0" borderId="0" xfId="0" applyNumberFormat="1" applyFont="1"/>
    <xf numFmtId="164" fontId="18" fillId="0" borderId="0" xfId="0" applyNumberFormat="1" applyFont="1"/>
    <xf numFmtId="164" fontId="23" fillId="0" borderId="0" xfId="0" applyNumberFormat="1" applyFont="1"/>
    <xf numFmtId="0" fontId="13" fillId="0" borderId="0" xfId="0" applyFont="1"/>
    <xf numFmtId="166" fontId="23" fillId="15" borderId="0" xfId="0" applyNumberFormat="1" applyFont="1" applyFill="1"/>
    <xf numFmtId="0" fontId="18" fillId="14" borderId="0" xfId="0" quotePrefix="1" applyFont="1" applyFill="1" applyAlignment="1">
      <alignment horizontal="left"/>
    </xf>
    <xf numFmtId="164" fontId="18" fillId="15" borderId="0" xfId="0" quotePrefix="1" applyNumberFormat="1" applyFont="1" applyFill="1" applyAlignment="1">
      <alignment horizontal="left"/>
    </xf>
    <xf numFmtId="0" fontId="30" fillId="14" borderId="0" xfId="0" applyFont="1" applyFill="1"/>
    <xf numFmtId="164" fontId="31" fillId="15" borderId="0" xfId="0" applyNumberFormat="1" applyFont="1" applyFill="1"/>
    <xf numFmtId="164" fontId="31" fillId="15" borderId="0" xfId="0" quotePrefix="1" applyNumberFormat="1" applyFont="1" applyFill="1" applyAlignment="1">
      <alignment horizontal="right"/>
    </xf>
    <xf numFmtId="164" fontId="30" fillId="15" borderId="0" xfId="0" applyNumberFormat="1" applyFont="1" applyFill="1"/>
    <xf numFmtId="167" fontId="18" fillId="15" borderId="0" xfId="0" applyNumberFormat="1" applyFont="1" applyFill="1"/>
    <xf numFmtId="0" fontId="32" fillId="0" borderId="0" xfId="0" applyFont="1"/>
    <xf numFmtId="0" fontId="34" fillId="0" borderId="5" xfId="0" applyFont="1" applyBorder="1" applyAlignment="1">
      <alignment horizontal="center" vertical="top" wrapText="1"/>
    </xf>
    <xf numFmtId="0" fontId="34" fillId="0" borderId="6" xfId="0" applyFont="1" applyBorder="1" applyAlignment="1">
      <alignment horizontal="center" vertical="top" wrapText="1"/>
    </xf>
    <xf numFmtId="0" fontId="35" fillId="0" borderId="5" xfId="0" applyFont="1" applyBorder="1" applyAlignment="1">
      <alignment vertical="top" wrapText="1"/>
    </xf>
    <xf numFmtId="0" fontId="35" fillId="0" borderId="6" xfId="0" applyFont="1" applyBorder="1" applyAlignment="1">
      <alignment vertical="top" wrapText="1"/>
    </xf>
    <xf numFmtId="0" fontId="35" fillId="0" borderId="8" xfId="0" applyFont="1" applyBorder="1" applyAlignment="1">
      <alignment vertical="top" wrapText="1"/>
    </xf>
    <xf numFmtId="0" fontId="0" fillId="0" borderId="0" xfId="0" applyAlignment="1">
      <alignment wrapText="1"/>
    </xf>
    <xf numFmtId="0" fontId="4" fillId="0" borderId="0" xfId="0" applyFont="1" applyAlignment="1">
      <alignment horizontal="center"/>
    </xf>
    <xf numFmtId="0" fontId="1" fillId="0" borderId="0" xfId="0" applyFont="1" applyAlignment="1">
      <alignment horizontal="center"/>
    </xf>
    <xf numFmtId="0" fontId="17" fillId="3" borderId="0" xfId="0" applyFont="1" applyFill="1" applyAlignment="1">
      <alignment horizontal="center"/>
    </xf>
    <xf numFmtId="0" fontId="35" fillId="0" borderId="9" xfId="0" applyFont="1" applyBorder="1" applyAlignment="1">
      <alignment vertical="top" wrapText="1"/>
    </xf>
    <xf numFmtId="0" fontId="35" fillId="0" borderId="7" xfId="0" applyFont="1" applyBorder="1" applyAlignment="1">
      <alignment vertical="top" wrapText="1"/>
    </xf>
    <xf numFmtId="0" fontId="35" fillId="0" borderId="5" xfId="0" applyFont="1" applyBorder="1" applyAlignment="1">
      <alignment vertical="top" wrapText="1"/>
    </xf>
    <xf numFmtId="0" fontId="33" fillId="0" borderId="0" xfId="0" applyFont="1" applyAlignment="1">
      <alignment horizontal="left" vertical="top" wrapText="1"/>
    </xf>
    <xf numFmtId="0" fontId="33" fillId="0" borderId="10" xfId="0" applyFont="1" applyBorder="1" applyAlignment="1">
      <alignment horizontal="left" vertical="top" wrapText="1"/>
    </xf>
    <xf numFmtId="0" fontId="34" fillId="0" borderId="2" xfId="0" applyFont="1" applyBorder="1" applyAlignment="1">
      <alignment horizontal="center" vertical="top" wrapText="1"/>
    </xf>
    <xf numFmtId="0" fontId="34" fillId="0" borderId="3" xfId="0" applyFont="1" applyBorder="1" applyAlignment="1">
      <alignment horizontal="center" vertical="top" wrapText="1"/>
    </xf>
    <xf numFmtId="0" fontId="34" fillId="0" borderId="4" xfId="0" applyFont="1" applyBorder="1" applyAlignment="1">
      <alignment horizontal="center" vertical="top"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BL125"/>
  <sheetViews>
    <sheetView tabSelected="1" zoomScaleNormal="100" workbookViewId="0">
      <pane xSplit="1" ySplit="3" topLeftCell="B4" activePane="bottomRight" state="frozen"/>
      <selection pane="topRight" activeCell="B1" sqref="B1"/>
      <selection pane="bottomLeft" activeCell="A4" sqref="A4"/>
      <selection pane="bottomRight" activeCell="F15" sqref="F15"/>
    </sheetView>
  </sheetViews>
  <sheetFormatPr defaultRowHeight="12.75"/>
  <cols>
    <col min="1" max="1" width="35.140625" bestFit="1" customWidth="1"/>
    <col min="2" max="2" width="15.42578125" bestFit="1" customWidth="1"/>
    <col min="3" max="3" width="8.85546875" bestFit="1" customWidth="1"/>
    <col min="4" max="4" width="13.140625" bestFit="1" customWidth="1"/>
    <col min="5" max="5" width="15.42578125" bestFit="1" customWidth="1"/>
    <col min="6" max="6" width="9.5703125" bestFit="1" customWidth="1"/>
    <col min="7" max="7" width="8" bestFit="1" customWidth="1"/>
    <col min="8" max="8" width="7" bestFit="1" customWidth="1"/>
    <col min="9" max="9" width="9" bestFit="1" customWidth="1"/>
    <col min="10" max="10" width="13.140625" bestFit="1" customWidth="1"/>
    <col min="11" max="11" width="9.7109375" bestFit="1" customWidth="1"/>
    <col min="12" max="12" width="6.5703125" bestFit="1" customWidth="1"/>
    <col min="13" max="13" width="11.28515625" bestFit="1" customWidth="1"/>
    <col min="14" max="14" width="10.5703125" bestFit="1" customWidth="1"/>
    <col min="15" max="15" width="10.140625" bestFit="1" customWidth="1"/>
    <col min="16" max="16" width="9.28515625" bestFit="1" customWidth="1"/>
    <col min="17" max="17" width="11.28515625" bestFit="1" customWidth="1"/>
    <col min="18" max="18" width="9.5703125" bestFit="1" customWidth="1"/>
    <col min="19" max="19" width="9.85546875" bestFit="1" customWidth="1"/>
    <col min="20" max="20" width="10.7109375" bestFit="1" customWidth="1"/>
    <col min="21" max="21" width="7.42578125" bestFit="1" customWidth="1"/>
    <col min="22" max="22" width="10.140625" bestFit="1" customWidth="1"/>
    <col min="23" max="24" width="14.28515625" bestFit="1" customWidth="1"/>
    <col min="25" max="25" width="11.28515625" bestFit="1" customWidth="1"/>
    <col min="26" max="26" width="10.140625" bestFit="1" customWidth="1"/>
    <col min="27" max="27" width="8.5703125" bestFit="1" customWidth="1"/>
    <col min="28" max="28" width="13.140625" bestFit="1" customWidth="1"/>
    <col min="29" max="29" width="9.5703125" bestFit="1" customWidth="1"/>
    <col min="30" max="30" width="8.7109375" bestFit="1" customWidth="1"/>
    <col min="31" max="31" width="11.28515625" bestFit="1" customWidth="1"/>
    <col min="32" max="32" width="14.28515625" bestFit="1" customWidth="1"/>
    <col min="33" max="33" width="10.140625" bestFit="1" customWidth="1"/>
    <col min="34" max="34" width="8.28515625" bestFit="1" customWidth="1"/>
    <col min="35" max="35" width="13.140625" bestFit="1" customWidth="1"/>
    <col min="36" max="36" width="11.28515625" bestFit="1" customWidth="1"/>
    <col min="37" max="37" width="14.28515625" bestFit="1" customWidth="1"/>
    <col min="38" max="38" width="12.42578125" bestFit="1" customWidth="1"/>
    <col min="39" max="39" width="9.42578125" bestFit="1" customWidth="1"/>
    <col min="40" max="42" width="11.28515625" bestFit="1" customWidth="1"/>
    <col min="43" max="43" width="9.85546875" bestFit="1" customWidth="1"/>
    <col min="44" max="44" width="9.5703125" bestFit="1" customWidth="1"/>
    <col min="45" max="45" width="13.140625" bestFit="1" customWidth="1"/>
    <col min="46" max="47" width="10.140625" bestFit="1" customWidth="1"/>
    <col min="48" max="48" width="9" bestFit="1" customWidth="1"/>
    <col min="49" max="49" width="10.7109375" bestFit="1" customWidth="1"/>
    <col min="50" max="50" width="13.140625" bestFit="1" customWidth="1"/>
    <col min="51" max="51" width="6.5703125" bestFit="1" customWidth="1"/>
    <col min="52" max="52" width="7.28515625" bestFit="1" customWidth="1"/>
    <col min="53" max="53" width="10.28515625" bestFit="1" customWidth="1"/>
    <col min="54" max="54" width="8.140625" bestFit="1" customWidth="1"/>
    <col min="55" max="55" width="8.28515625" bestFit="1" customWidth="1"/>
    <col min="56" max="56" width="15.42578125" bestFit="1" customWidth="1"/>
    <col min="57" max="57" width="7.140625" bestFit="1"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8"/>
      <c r="BH3" s="128"/>
      <c r="BI3" s="128"/>
      <c r="BJ3" s="128"/>
    </row>
    <row r="4" spans="1:62" ht="13.5">
      <c r="A4" s="22" t="s">
        <v>164</v>
      </c>
      <c r="B4" s="12">
        <f>D4+E4+F4</f>
        <v>249489146</v>
      </c>
      <c r="C4" s="12">
        <f>G4+H4</f>
        <v>0</v>
      </c>
      <c r="D4" s="12">
        <v>1668394</v>
      </c>
      <c r="E4" s="12">
        <v>247820752</v>
      </c>
      <c r="F4" s="12"/>
      <c r="G4" s="12"/>
      <c r="H4" s="12"/>
      <c r="I4" s="12"/>
      <c r="J4" s="12">
        <v>1092529</v>
      </c>
      <c r="K4" s="12"/>
      <c r="L4" s="12"/>
      <c r="M4" s="12"/>
      <c r="N4" s="12"/>
      <c r="O4" s="12">
        <v>19054</v>
      </c>
      <c r="P4" s="12"/>
      <c r="Q4" s="12">
        <v>428396.03125</v>
      </c>
      <c r="R4" s="12"/>
      <c r="S4" s="12"/>
      <c r="T4" s="12"/>
      <c r="U4" s="12"/>
      <c r="V4" s="12">
        <v>67732.0546875</v>
      </c>
      <c r="W4" s="12">
        <f>SUM(X4:AB4)</f>
        <v>146743.015625</v>
      </c>
      <c r="X4" s="12"/>
      <c r="Y4" s="12">
        <v>146743.015625</v>
      </c>
      <c r="Z4" s="12"/>
      <c r="AA4" s="12"/>
      <c r="AB4" s="12"/>
      <c r="AC4" s="12">
        <v>4.6457999269478023E-4</v>
      </c>
      <c r="AD4" s="12"/>
      <c r="AE4" s="12">
        <v>560886.4375</v>
      </c>
      <c r="AF4" s="12">
        <v>10524234</v>
      </c>
      <c r="AG4" s="12">
        <v>2384.151611328125</v>
      </c>
      <c r="AH4" s="12"/>
      <c r="AI4" s="12">
        <v>2355236.75</v>
      </c>
      <c r="AJ4" s="12">
        <v>614925.5625</v>
      </c>
      <c r="AK4" s="12">
        <v>11269368</v>
      </c>
      <c r="AL4" s="12">
        <v>490402.5625</v>
      </c>
      <c r="AM4" s="12"/>
      <c r="AN4" s="12">
        <v>129704.3359375</v>
      </c>
      <c r="AO4" s="12">
        <v>461606.9375</v>
      </c>
      <c r="AP4" s="12">
        <v>432174.3125</v>
      </c>
      <c r="AQ4" s="12">
        <v>65140.96484375</v>
      </c>
      <c r="AR4" s="12"/>
      <c r="AS4" s="12"/>
      <c r="AT4" s="12">
        <v>26880.13671875</v>
      </c>
      <c r="AU4" s="12">
        <v>38806.0625</v>
      </c>
      <c r="AV4" s="12">
        <v>4193.6201171875</v>
      </c>
      <c r="AW4" s="12"/>
      <c r="AX4" s="12">
        <v>1043000</v>
      </c>
      <c r="AY4" s="12"/>
      <c r="AZ4" s="12">
        <v>32.228000640869141</v>
      </c>
      <c r="BA4" s="12"/>
      <c r="BB4" s="12"/>
      <c r="BC4" s="12"/>
      <c r="BD4" s="12">
        <v>240370848</v>
      </c>
      <c r="BE4" s="12"/>
    </row>
    <row r="5" spans="1:62" ht="13.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3995961.75</v>
      </c>
      <c r="X5" s="12"/>
      <c r="Y5" s="12"/>
      <c r="Z5" s="12"/>
      <c r="AA5" s="12"/>
      <c r="AB5" s="12">
        <v>3995961.75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174131.984375</v>
      </c>
      <c r="C6" s="12">
        <f t="shared" si="1"/>
        <v>0</v>
      </c>
      <c r="D6" s="12">
        <v>23783</v>
      </c>
      <c r="E6" s="12">
        <v>150348.984375</v>
      </c>
      <c r="F6" s="12"/>
      <c r="G6" s="12"/>
      <c r="H6" s="12"/>
      <c r="I6" s="12"/>
      <c r="J6" s="12"/>
      <c r="K6" s="12"/>
      <c r="L6" s="12"/>
      <c r="M6" s="12"/>
      <c r="N6" s="12"/>
      <c r="O6" s="12">
        <v>0</v>
      </c>
      <c r="P6" s="12"/>
      <c r="Q6" s="12"/>
      <c r="R6" s="12"/>
      <c r="S6" s="12"/>
      <c r="T6" s="12"/>
      <c r="U6" s="12"/>
      <c r="V6" s="12">
        <v>45383.30859375</v>
      </c>
      <c r="W6" s="12">
        <f>SUM(X6:AB6)</f>
        <v>25039926</v>
      </c>
      <c r="X6" s="12">
        <v>25039926</v>
      </c>
      <c r="Y6" s="12"/>
      <c r="Z6" s="12"/>
      <c r="AA6" s="12"/>
      <c r="AB6" s="12"/>
      <c r="AC6" s="12"/>
      <c r="AD6" s="12"/>
      <c r="AE6" s="12">
        <v>110.66666412353516</v>
      </c>
      <c r="AF6" s="12">
        <v>2005865.5</v>
      </c>
      <c r="AG6" s="12">
        <v>34248.7109375</v>
      </c>
      <c r="AH6" s="12"/>
      <c r="AI6" s="12">
        <v>105254.46875</v>
      </c>
      <c r="AJ6" s="12">
        <v>4.7432098388671875</v>
      </c>
      <c r="AK6" s="12">
        <v>2233763</v>
      </c>
      <c r="AL6" s="12">
        <v>2115187.25</v>
      </c>
      <c r="AM6" s="12"/>
      <c r="AN6" s="12">
        <v>0.18518517911434174</v>
      </c>
      <c r="AO6" s="12">
        <v>5006.1220703125</v>
      </c>
      <c r="AP6" s="12">
        <v>38.206001281738281</v>
      </c>
      <c r="AQ6" s="12">
        <v>29180.337890625</v>
      </c>
      <c r="AR6" s="12"/>
      <c r="AS6" s="12">
        <v>2767739</v>
      </c>
      <c r="AT6" s="12"/>
      <c r="AU6" s="12"/>
      <c r="AV6" s="12"/>
      <c r="AW6" s="12"/>
      <c r="AX6" s="12"/>
      <c r="AY6" s="12"/>
      <c r="AZ6" s="12"/>
      <c r="BA6" s="12"/>
      <c r="BB6" s="12"/>
      <c r="BC6" s="12"/>
      <c r="BD6" s="12">
        <v>10624000</v>
      </c>
      <c r="BE6" s="12"/>
    </row>
    <row r="7" spans="1:62" ht="13.5">
      <c r="A7" s="21" t="s">
        <v>124</v>
      </c>
      <c r="B7" s="12">
        <f>D7+E7+F7</f>
        <v>-51976914</v>
      </c>
      <c r="C7" s="12">
        <f t="shared" si="1"/>
        <v>0</v>
      </c>
      <c r="D7" s="12">
        <v>-616318</v>
      </c>
      <c r="E7" s="12">
        <v>-51360596</v>
      </c>
      <c r="F7" s="12"/>
      <c r="G7" s="12"/>
      <c r="H7" s="12"/>
      <c r="I7" s="12"/>
      <c r="J7" s="12">
        <v>0</v>
      </c>
      <c r="K7" s="12"/>
      <c r="L7" s="12"/>
      <c r="M7" s="12"/>
      <c r="N7" s="12"/>
      <c r="O7" s="12">
        <v>0</v>
      </c>
      <c r="P7" s="12"/>
      <c r="Q7" s="12"/>
      <c r="R7" s="12"/>
      <c r="S7" s="12"/>
      <c r="T7" s="12"/>
      <c r="U7" s="12"/>
      <c r="V7" s="12">
        <v>-45383.30859375</v>
      </c>
      <c r="W7" s="12">
        <f t="shared" ref="W7:W68" si="2">SUM(X7:AB7)</f>
        <v>-15407.8154296875</v>
      </c>
      <c r="X7" s="12">
        <v>-15407.8154296875</v>
      </c>
      <c r="Y7" s="12"/>
      <c r="Z7" s="12"/>
      <c r="AA7" s="12"/>
      <c r="AB7" s="12"/>
      <c r="AC7" s="12"/>
      <c r="AD7" s="12"/>
      <c r="AE7" s="12">
        <v>-2.0314815044403076</v>
      </c>
      <c r="AF7" s="12">
        <v>-449744.6875</v>
      </c>
      <c r="AG7" s="12">
        <v>-8246.2119140625</v>
      </c>
      <c r="AH7" s="12"/>
      <c r="AI7" s="12">
        <v>-49009.3046875</v>
      </c>
      <c r="AJ7" s="12">
        <v>-11225.8271484375</v>
      </c>
      <c r="AK7" s="12">
        <v>-834243.8125</v>
      </c>
      <c r="AL7" s="12">
        <v>-1869984.875</v>
      </c>
      <c r="AM7" s="12"/>
      <c r="AN7" s="12">
        <v>-2046.1654052734375</v>
      </c>
      <c r="AO7" s="12">
        <v>-75894.4921875</v>
      </c>
      <c r="AP7" s="12">
        <v>-5720.59521484375</v>
      </c>
      <c r="AQ7" s="12">
        <v>-88579.1015625</v>
      </c>
      <c r="AR7" s="12"/>
      <c r="AS7" s="12">
        <v>-109293.1953125</v>
      </c>
      <c r="AT7" s="12"/>
      <c r="AU7" s="12"/>
      <c r="AV7" s="12"/>
      <c r="AW7" s="12"/>
      <c r="AX7" s="12"/>
      <c r="AY7" s="12"/>
      <c r="AZ7" s="12"/>
      <c r="BA7" s="12"/>
      <c r="BB7" s="12"/>
      <c r="BC7" s="12"/>
      <c r="BD7" s="12">
        <v>-13589000</v>
      </c>
      <c r="BE7" s="12"/>
    </row>
    <row r="8" spans="1:62" ht="13.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c r="A9" s="22" t="s">
        <v>142</v>
      </c>
      <c r="B9" s="12">
        <f>D9+E9+F9</f>
        <v>-7323738</v>
      </c>
      <c r="C9" s="12">
        <f t="shared" si="1"/>
        <v>0</v>
      </c>
      <c r="D9" s="12"/>
      <c r="E9" s="12">
        <v>-7323738</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190362625.984375</v>
      </c>
      <c r="C10" s="14">
        <f>G10+H10</f>
        <v>0</v>
      </c>
      <c r="D10" s="14">
        <f>SUM(D4:D9)</f>
        <v>1075859</v>
      </c>
      <c r="E10" s="14">
        <f t="shared" ref="E10:L10" si="3">SUM(E4:E9)</f>
        <v>189286766.984375</v>
      </c>
      <c r="F10" s="14">
        <f t="shared" si="3"/>
        <v>0</v>
      </c>
      <c r="G10" s="14">
        <f t="shared" si="3"/>
        <v>0</v>
      </c>
      <c r="H10" s="14">
        <f t="shared" si="3"/>
        <v>0</v>
      </c>
      <c r="I10" s="14">
        <f t="shared" si="3"/>
        <v>0</v>
      </c>
      <c r="J10" s="14">
        <f t="shared" si="3"/>
        <v>1092529</v>
      </c>
      <c r="K10" s="14">
        <f t="shared" si="3"/>
        <v>0</v>
      </c>
      <c r="L10" s="14">
        <f t="shared" si="3"/>
        <v>0</v>
      </c>
      <c r="M10" s="14">
        <f>SUM(M4:M9)</f>
        <v>17680.580078125</v>
      </c>
      <c r="N10" s="14">
        <v>0</v>
      </c>
      <c r="O10" s="14">
        <f>SUM(O4:O9)</f>
        <v>19054</v>
      </c>
      <c r="P10" s="14">
        <f t="shared" ref="P10:U10" si="4">SUM(P4:P9)</f>
        <v>0</v>
      </c>
      <c r="Q10" s="14">
        <f>SUM(Q4:Q9)</f>
        <v>428396.03125</v>
      </c>
      <c r="R10" s="14">
        <f t="shared" si="4"/>
        <v>0</v>
      </c>
      <c r="S10" s="14">
        <f t="shared" si="4"/>
        <v>0</v>
      </c>
      <c r="T10" s="14">
        <f t="shared" si="4"/>
        <v>0</v>
      </c>
      <c r="U10" s="14">
        <f t="shared" si="4"/>
        <v>0</v>
      </c>
      <c r="V10" s="14">
        <f>SUM(V4:V9)</f>
        <v>92450.50390625</v>
      </c>
      <c r="W10" s="14">
        <f t="shared" si="2"/>
        <v>29167222.950195312</v>
      </c>
      <c r="X10" s="14">
        <f>SUM(X4:X9)</f>
        <v>25024518.184570312</v>
      </c>
      <c r="Y10" s="14">
        <f>SUM(Y4:Y9)</f>
        <v>146743.015625</v>
      </c>
      <c r="Z10" s="14">
        <f t="shared" ref="Z10:AR10" si="5">SUM(Z4:Z9)</f>
        <v>0</v>
      </c>
      <c r="AA10" s="14">
        <f t="shared" si="5"/>
        <v>0</v>
      </c>
      <c r="AB10" s="14">
        <f>SUM(AB4:AB9)</f>
        <v>3995961.75</v>
      </c>
      <c r="AC10" s="14">
        <f t="shared" si="5"/>
        <v>4.6457999269478023E-4</v>
      </c>
      <c r="AD10" s="14">
        <f t="shared" si="5"/>
        <v>0</v>
      </c>
      <c r="AE10" s="14">
        <f t="shared" si="5"/>
        <v>560995.07268261909</v>
      </c>
      <c r="AF10" s="14">
        <f>SUM(AF4:AF9)</f>
        <v>12080354.8125</v>
      </c>
      <c r="AG10" s="14">
        <f>SUM(AG4:AG9)</f>
        <v>28386.650634765625</v>
      </c>
      <c r="AH10" s="14">
        <f t="shared" si="5"/>
        <v>0</v>
      </c>
      <c r="AI10" s="14">
        <f t="shared" si="5"/>
        <v>2411481.9140625</v>
      </c>
      <c r="AJ10" s="14">
        <f>SUM(AJ4:AJ9)</f>
        <v>603704.47856140137</v>
      </c>
      <c r="AK10" s="14">
        <f>SUM(AK4:AK9)</f>
        <v>12668887.1875</v>
      </c>
      <c r="AL10" s="14">
        <f t="shared" si="5"/>
        <v>735604.9375</v>
      </c>
      <c r="AM10" s="14">
        <f t="shared" si="5"/>
        <v>0</v>
      </c>
      <c r="AN10" s="14">
        <f t="shared" si="5"/>
        <v>127658.35571740568</v>
      </c>
      <c r="AO10" s="14">
        <f>SUM(AO4:AO9)</f>
        <v>390718.5673828125</v>
      </c>
      <c r="AP10" s="14">
        <f t="shared" si="5"/>
        <v>426491.92328643799</v>
      </c>
      <c r="AQ10" s="14">
        <f t="shared" si="5"/>
        <v>5742.201171875</v>
      </c>
      <c r="AR10" s="14">
        <f t="shared" si="5"/>
        <v>0</v>
      </c>
      <c r="AS10" s="14">
        <f>SUM(AS4:AS9)</f>
        <v>2658445.8046875</v>
      </c>
      <c r="AT10" s="14">
        <f>SUM(AT4:AT9)</f>
        <v>26880.13671875</v>
      </c>
      <c r="AU10" s="14">
        <f t="shared" ref="AU10:BE10" si="6">SUM(AU4:AU9)</f>
        <v>38806.0625</v>
      </c>
      <c r="AV10" s="14">
        <f t="shared" si="6"/>
        <v>4193.6201171875</v>
      </c>
      <c r="AW10" s="14">
        <f>SUM(AW4:AW9)</f>
        <v>0</v>
      </c>
      <c r="AX10" s="14">
        <f t="shared" si="6"/>
        <v>1043000</v>
      </c>
      <c r="AY10" s="14">
        <f t="shared" si="6"/>
        <v>0</v>
      </c>
      <c r="AZ10" s="14">
        <f t="shared" si="6"/>
        <v>32.228000640869141</v>
      </c>
      <c r="BA10" s="14">
        <f t="shared" si="6"/>
        <v>0</v>
      </c>
      <c r="BB10" s="14">
        <f t="shared" si="6"/>
        <v>0</v>
      </c>
      <c r="BC10" s="14">
        <f t="shared" si="6"/>
        <v>0</v>
      </c>
      <c r="BD10" s="14">
        <f>SUM(BD4:BD9)</f>
        <v>237405848</v>
      </c>
      <c r="BE10" s="14">
        <f t="shared" si="6"/>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2820137.1796875</v>
      </c>
      <c r="C12" s="12">
        <f>G12+H12</f>
        <v>0</v>
      </c>
      <c r="D12" s="12">
        <f>(D10-(D11+D13+D31+D43)-D44)</f>
        <v>-3560592.8046875</v>
      </c>
      <c r="E12" s="12">
        <f>(E10-(E11+E13+E31+E43)-E44)</f>
        <v>6380729.984375</v>
      </c>
      <c r="F12" s="12">
        <f t="shared" ref="F12:L12" si="7">(F10-(F11+F13+F31+F43)-F44)</f>
        <v>0</v>
      </c>
      <c r="G12" s="12">
        <f t="shared" si="7"/>
        <v>0</v>
      </c>
      <c r="H12" s="12">
        <f t="shared" si="7"/>
        <v>0</v>
      </c>
      <c r="I12" s="12">
        <f t="shared" si="7"/>
        <v>0</v>
      </c>
      <c r="J12" s="12">
        <f t="shared" si="7"/>
        <v>-774139</v>
      </c>
      <c r="K12" s="12">
        <f t="shared" si="7"/>
        <v>0</v>
      </c>
      <c r="L12" s="12">
        <f t="shared" si="7"/>
        <v>0</v>
      </c>
      <c r="M12" s="12">
        <f>(M10-(M11+M13+M31+M43)-M44)</f>
        <v>-88004.009643554688</v>
      </c>
      <c r="N12" s="12">
        <v>0</v>
      </c>
      <c r="O12" s="12">
        <v>0</v>
      </c>
      <c r="P12" s="12">
        <f t="shared" ref="P12:U12" si="8">(P10-(P11+P13+P31+P43)-P44)</f>
        <v>0</v>
      </c>
      <c r="Q12" s="12">
        <f t="shared" si="8"/>
        <v>3.125E-2</v>
      </c>
      <c r="R12" s="12">
        <f t="shared" si="8"/>
        <v>0</v>
      </c>
      <c r="S12" s="12">
        <f t="shared" si="8"/>
        <v>0</v>
      </c>
      <c r="T12" s="12">
        <f t="shared" si="8"/>
        <v>0</v>
      </c>
      <c r="U12" s="12">
        <f t="shared" si="8"/>
        <v>0</v>
      </c>
      <c r="V12" s="12">
        <f>(V10-(V11+V13+V31+V43)-V44)</f>
        <v>24718.44921875</v>
      </c>
      <c r="W12" s="12">
        <f t="shared" si="2"/>
        <v>0.1845703125</v>
      </c>
      <c r="X12" s="12">
        <f t="shared" ref="X12:BE12" si="9">(X10-(X11+X13+X31+X43)-X44)</f>
        <v>0.1845703125</v>
      </c>
      <c r="Y12" s="12">
        <f>(Y10-(Y11+Y13+Y31+Y43)-Y44)</f>
        <v>0</v>
      </c>
      <c r="Z12" s="12">
        <f t="shared" si="9"/>
        <v>0</v>
      </c>
      <c r="AA12" s="12">
        <f t="shared" si="9"/>
        <v>0</v>
      </c>
      <c r="AB12" s="12">
        <f>(AB10-(AB11+AB13+AB31+AB43)-AB44)</f>
        <v>0</v>
      </c>
      <c r="AC12" s="12">
        <f t="shared" si="9"/>
        <v>-4.5848003355786204E-4</v>
      </c>
      <c r="AD12" s="12">
        <f t="shared" si="9"/>
        <v>0</v>
      </c>
      <c r="AE12" s="12">
        <f t="shared" si="9"/>
        <v>-15936.153676748276</v>
      </c>
      <c r="AF12" s="12">
        <f>(AF10-(AF11+AF13+AF31+AF43)-AF44)</f>
        <v>4.74700927734375E-2</v>
      </c>
      <c r="AG12" s="12">
        <f>(AG10-(AG11+AG13+AG31+AG43)-AG44)</f>
        <v>-2.44140625E-4</v>
      </c>
      <c r="AH12" s="12">
        <f t="shared" si="9"/>
        <v>0</v>
      </c>
      <c r="AI12" s="12">
        <f t="shared" si="9"/>
        <v>0.1640625</v>
      </c>
      <c r="AJ12" s="12">
        <f t="shared" si="9"/>
        <v>-6.5581798553466797E-3</v>
      </c>
      <c r="AK12" s="12">
        <f t="shared" si="9"/>
        <v>3.515625E-2</v>
      </c>
      <c r="AL12" s="12">
        <f>(AL10-(AL11+AL13+AL31+AL43)-AL44)</f>
        <v>-3.929901123046875E-2</v>
      </c>
      <c r="AM12" s="12">
        <f t="shared" si="9"/>
        <v>0</v>
      </c>
      <c r="AN12" s="12">
        <f t="shared" si="9"/>
        <v>-3.3151414543390274</v>
      </c>
      <c r="AO12" s="12">
        <f t="shared" si="9"/>
        <v>-7.814452052116394E-3</v>
      </c>
      <c r="AP12" s="12">
        <f t="shared" si="9"/>
        <v>-177051.52434539795</v>
      </c>
      <c r="AQ12" s="12">
        <f t="shared" si="9"/>
        <v>-1.2614913284778595E-3</v>
      </c>
      <c r="AR12" s="12">
        <f t="shared" si="9"/>
        <v>0</v>
      </c>
      <c r="AS12" s="12">
        <f t="shared" si="9"/>
        <v>-0.1953125</v>
      </c>
      <c r="AT12" s="12">
        <f t="shared" si="9"/>
        <v>0</v>
      </c>
      <c r="AU12" s="12">
        <f t="shared" si="9"/>
        <v>0</v>
      </c>
      <c r="AV12" s="12">
        <f>(AV10-(AV11+AV13+AV31+AV43)-AV44)</f>
        <v>0</v>
      </c>
      <c r="AW12" s="12">
        <f t="shared" si="9"/>
        <v>0</v>
      </c>
      <c r="AX12" s="12">
        <f t="shared" si="9"/>
        <v>0</v>
      </c>
      <c r="AY12" s="12">
        <f t="shared" si="9"/>
        <v>0</v>
      </c>
      <c r="AZ12" s="12">
        <f t="shared" si="9"/>
        <v>0</v>
      </c>
      <c r="BA12" s="12">
        <f t="shared" si="9"/>
        <v>0</v>
      </c>
      <c r="BB12" s="12">
        <f t="shared" si="9"/>
        <v>0</v>
      </c>
      <c r="BC12" s="12">
        <f t="shared" si="9"/>
        <v>0</v>
      </c>
      <c r="BD12" s="12">
        <f>(BD10-(BD11+BD13+BD31+BD43)-BD44)</f>
        <v>33740621.15625</v>
      </c>
      <c r="BE12" s="12">
        <f t="shared" si="9"/>
        <v>0</v>
      </c>
    </row>
    <row r="13" spans="1:62" s="2" customFormat="1">
      <c r="A13" s="13" t="s">
        <v>60</v>
      </c>
      <c r="B13" s="14">
        <f>D13+E13+F13</f>
        <v>152130755</v>
      </c>
      <c r="C13" s="14">
        <f>G13+H13</f>
        <v>0</v>
      </c>
      <c r="D13" s="14">
        <f>SUM(D14:D30)</f>
        <v>1580399</v>
      </c>
      <c r="E13" s="14">
        <f t="shared" ref="E13:J13" si="10">SUM(E14:E30)</f>
        <v>150550356</v>
      </c>
      <c r="F13" s="14">
        <f t="shared" si="10"/>
        <v>0</v>
      </c>
      <c r="G13" s="14">
        <f t="shared" si="10"/>
        <v>0</v>
      </c>
      <c r="H13" s="14">
        <f t="shared" si="10"/>
        <v>0</v>
      </c>
      <c r="I13" s="14">
        <f t="shared" si="10"/>
        <v>0</v>
      </c>
      <c r="J13" s="14">
        <f t="shared" si="10"/>
        <v>283413</v>
      </c>
      <c r="K13" s="14">
        <f>SUM(K14:K30)</f>
        <v>0</v>
      </c>
      <c r="L13" s="14">
        <f>SUM(L14:L30)</f>
        <v>0</v>
      </c>
      <c r="M13" s="14">
        <f>SUM(M14:M30)</f>
        <v>0</v>
      </c>
      <c r="N13" s="14">
        <f>SUM(N14:N30)</f>
        <v>0</v>
      </c>
      <c r="O13" s="14">
        <f>SUM(O14:O30)</f>
        <v>0</v>
      </c>
      <c r="P13" s="14">
        <f t="shared" ref="P13:AT13" si="11">SUM(P14:P30)</f>
        <v>0</v>
      </c>
      <c r="Q13" s="14">
        <f>SUM(Q14:Q30)</f>
        <v>237996</v>
      </c>
      <c r="R13" s="14">
        <f t="shared" si="11"/>
        <v>0</v>
      </c>
      <c r="S13" s="14">
        <f t="shared" si="11"/>
        <v>0</v>
      </c>
      <c r="T13" s="14">
        <f t="shared" si="11"/>
        <v>0</v>
      </c>
      <c r="U13" s="14">
        <f t="shared" si="11"/>
        <v>0</v>
      </c>
      <c r="V13" s="14">
        <f t="shared" si="11"/>
        <v>67732.0546875</v>
      </c>
      <c r="W13" s="14">
        <f>SUM(X13:AB13)</f>
        <v>29167222.765625</v>
      </c>
      <c r="X13" s="14">
        <f t="shared" si="11"/>
        <v>25024518</v>
      </c>
      <c r="Y13" s="14">
        <f>SUM(Y14:Y30)</f>
        <v>146743.015625</v>
      </c>
      <c r="Z13" s="14">
        <f t="shared" si="11"/>
        <v>0</v>
      </c>
      <c r="AA13" s="14">
        <f t="shared" si="11"/>
        <v>0</v>
      </c>
      <c r="AB13" s="14">
        <f>SUM(AB14:AB30)</f>
        <v>3995961.75</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0</v>
      </c>
      <c r="AV13" s="14">
        <f>SUM(AV14:AV30)</f>
        <v>0</v>
      </c>
      <c r="AW13" s="14">
        <f t="shared" ref="AW13:BE13" si="12">SUM(AW14:AW30)</f>
        <v>0</v>
      </c>
      <c r="AX13" s="14">
        <f t="shared" si="12"/>
        <v>0</v>
      </c>
      <c r="AY13" s="14">
        <f t="shared" si="12"/>
        <v>0</v>
      </c>
      <c r="AZ13" s="14">
        <f t="shared" si="12"/>
        <v>0</v>
      </c>
      <c r="BA13" s="14">
        <f t="shared" si="12"/>
        <v>0</v>
      </c>
      <c r="BB13" s="14">
        <f t="shared" si="12"/>
        <v>0</v>
      </c>
      <c r="BC13" s="14">
        <f t="shared" si="12"/>
        <v>0</v>
      </c>
      <c r="BD13" s="14">
        <f>SUM(BD14:BD30)</f>
        <v>0</v>
      </c>
      <c r="BE13" s="14">
        <f t="shared" si="12"/>
        <v>0</v>
      </c>
    </row>
    <row r="14" spans="1:62" ht="13.5">
      <c r="A14" s="22" t="s">
        <v>167</v>
      </c>
      <c r="B14" s="12">
        <f>D14+E14+F14</f>
        <v>115061888</v>
      </c>
      <c r="C14" s="12">
        <f t="shared" si="1"/>
        <v>0</v>
      </c>
      <c r="D14" s="12"/>
      <c r="E14" s="12">
        <v>115061888</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ht="13.5">
      <c r="A15" s="8" t="s">
        <v>61</v>
      </c>
      <c r="B15" s="12">
        <f t="shared" si="0"/>
        <v>2532612</v>
      </c>
      <c r="C15" s="12">
        <f t="shared" si="1"/>
        <v>0</v>
      </c>
      <c r="D15" s="12"/>
      <c r="E15" s="12">
        <v>2532612</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1580399</v>
      </c>
      <c r="C23" s="12">
        <f t="shared" si="1"/>
        <v>0</v>
      </c>
      <c r="D23" s="12">
        <v>1580399</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283413</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29167222.765625</v>
      </c>
      <c r="X28" s="12">
        <v>25024518</v>
      </c>
      <c r="Y28" s="12">
        <v>146743.015625</v>
      </c>
      <c r="Z28" s="12"/>
      <c r="AA28" s="12"/>
      <c r="AB28" s="12">
        <v>3995961.75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32955856</v>
      </c>
      <c r="C29" s="12">
        <f t="shared" si="1"/>
        <v>0</v>
      </c>
      <c r="D29" s="12"/>
      <c r="E29" s="12">
        <v>32955856</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12369781</v>
      </c>
      <c r="BE31" s="14">
        <f t="shared" si="15"/>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8267874</v>
      </c>
      <c r="BE38" s="12"/>
    </row>
    <row r="39" spans="1:64" ht="13.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148</v>
      </c>
      <c r="BE39" s="12"/>
    </row>
    <row r="40" spans="1:64" ht="13.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4101759</v>
      </c>
      <c r="BE40" s="12"/>
    </row>
    <row r="41" spans="1:64" ht="13.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9346000</v>
      </c>
      <c r="BE43" s="12"/>
    </row>
    <row r="44" spans="1:64" s="2" customFormat="1" ht="15.75">
      <c r="A44" s="13" t="s">
        <v>80</v>
      </c>
      <c r="B44" s="14">
        <f>D44+E44+F44</f>
        <v>35411733.8046875</v>
      </c>
      <c r="C44" s="14">
        <f t="shared" si="1"/>
        <v>0</v>
      </c>
      <c r="D44" s="14">
        <f t="shared" ref="D44:L44" si="16">D45+D59+D67</f>
        <v>3056052.8046875</v>
      </c>
      <c r="E44" s="14">
        <f>E45+E59+E67</f>
        <v>32355681</v>
      </c>
      <c r="F44" s="14">
        <f t="shared" si="16"/>
        <v>0</v>
      </c>
      <c r="G44" s="14">
        <f t="shared" si="16"/>
        <v>0</v>
      </c>
      <c r="H44" s="14">
        <f t="shared" si="16"/>
        <v>0</v>
      </c>
      <c r="I44" s="14">
        <f t="shared" si="16"/>
        <v>0</v>
      </c>
      <c r="J44" s="14">
        <f t="shared" si="16"/>
        <v>1583255</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9.2306002625264227E-4</v>
      </c>
      <c r="AD44" s="14">
        <f t="shared" si="17"/>
        <v>0</v>
      </c>
      <c r="AE44" s="14">
        <f>AE45+AE59+AE67</f>
        <v>576931.22635936737</v>
      </c>
      <c r="AF44" s="14">
        <f>AF45+AF59+AF67</f>
        <v>12080354.765029907</v>
      </c>
      <c r="AG44" s="14">
        <f>AG45+AG59+AG67</f>
        <v>28386.65087890625</v>
      </c>
      <c r="AH44" s="14">
        <f t="shared" si="17"/>
        <v>0</v>
      </c>
      <c r="AI44" s="14">
        <f t="shared" si="17"/>
        <v>2411481.75</v>
      </c>
      <c r="AJ44" s="14">
        <f t="shared" si="17"/>
        <v>603704.48511958122</v>
      </c>
      <c r="AK44" s="14">
        <f t="shared" si="17"/>
        <v>12668887.15234375</v>
      </c>
      <c r="AL44" s="14">
        <f t="shared" si="17"/>
        <v>735604.97679901123</v>
      </c>
      <c r="AM44" s="14">
        <f t="shared" si="17"/>
        <v>0</v>
      </c>
      <c r="AN44" s="14">
        <f t="shared" si="17"/>
        <v>127661.67085886002</v>
      </c>
      <c r="AO44" s="14">
        <f>AO45+AO59+AO67</f>
        <v>390718.57519726455</v>
      </c>
      <c r="AP44" s="14">
        <f t="shared" si="17"/>
        <v>603543.44763183594</v>
      </c>
      <c r="AQ44" s="14">
        <f t="shared" si="17"/>
        <v>5742.2024333663285</v>
      </c>
      <c r="AR44" s="14">
        <f t="shared" si="17"/>
        <v>0</v>
      </c>
      <c r="AS44" s="14">
        <f t="shared" si="17"/>
        <v>2658446</v>
      </c>
      <c r="AT44" s="14">
        <f>AT45+AT59+AT67</f>
        <v>26880.13671875</v>
      </c>
      <c r="AU44" s="14">
        <f t="shared" ref="AU44:BC44" si="18">AU45+AU59+AU67</f>
        <v>38806.0625</v>
      </c>
      <c r="AV44" s="14">
        <f t="shared" si="18"/>
        <v>4193.6201171875</v>
      </c>
      <c r="AW44" s="14">
        <f t="shared" si="18"/>
        <v>0</v>
      </c>
      <c r="AX44" s="14">
        <f t="shared" si="18"/>
        <v>1043000</v>
      </c>
      <c r="AY44" s="14">
        <f t="shared" si="18"/>
        <v>0</v>
      </c>
      <c r="AZ44" s="14">
        <f t="shared" si="18"/>
        <v>32.228000640869141</v>
      </c>
      <c r="BA44" s="14">
        <f t="shared" si="18"/>
        <v>0</v>
      </c>
      <c r="BB44" s="14">
        <f t="shared" si="18"/>
        <v>0</v>
      </c>
      <c r="BC44" s="14">
        <f t="shared" si="18"/>
        <v>0</v>
      </c>
      <c r="BD44" s="14">
        <f>BD45+BD59+BD67</f>
        <v>181949445.84375</v>
      </c>
      <c r="BE44" s="14">
        <f>BE45+BE59+BE67</f>
        <v>0</v>
      </c>
      <c r="BF44" s="6"/>
      <c r="BG44" s="6"/>
      <c r="BH44" s="6"/>
      <c r="BI44" s="6"/>
      <c r="BJ44" s="6"/>
      <c r="BK44" s="6"/>
      <c r="BL44" s="6"/>
    </row>
    <row r="45" spans="1:64" s="2" customFormat="1">
      <c r="A45" s="13" t="s">
        <v>81</v>
      </c>
      <c r="B45" s="14">
        <f>D45+E45+F45</f>
        <v>23652626</v>
      </c>
      <c r="C45" s="14">
        <f t="shared" si="1"/>
        <v>0</v>
      </c>
      <c r="D45" s="14">
        <f>SUM(D46:D58)</f>
        <v>2955953</v>
      </c>
      <c r="E45" s="14">
        <f t="shared" ref="E45:L45" si="19">SUM(E46:E58)</f>
        <v>20696673</v>
      </c>
      <c r="F45" s="14">
        <f>SUM(F46:F58)</f>
        <v>0</v>
      </c>
      <c r="G45" s="14">
        <f t="shared" si="19"/>
        <v>0</v>
      </c>
      <c r="H45" s="14">
        <f t="shared" si="19"/>
        <v>0</v>
      </c>
      <c r="I45" s="14">
        <f t="shared" si="19"/>
        <v>0</v>
      </c>
      <c r="J45" s="14">
        <f t="shared" si="19"/>
        <v>1583255</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0</v>
      </c>
      <c r="AF45" s="14">
        <f>SUM(AF46:AF58)</f>
        <v>13107.6982421875</v>
      </c>
      <c r="AG45" s="14">
        <f>SUM(AG46:AG58)</f>
        <v>0</v>
      </c>
      <c r="AH45" s="14">
        <f t="shared" si="20"/>
        <v>0</v>
      </c>
      <c r="AI45" s="14">
        <f t="shared" si="20"/>
        <v>0</v>
      </c>
      <c r="AJ45" s="14">
        <f t="shared" si="20"/>
        <v>13610.214416503906</v>
      </c>
      <c r="AK45" s="14">
        <f t="shared" si="20"/>
        <v>1175043.96875</v>
      </c>
      <c r="AL45" s="14">
        <f t="shared" si="20"/>
        <v>3504.1039428710937</v>
      </c>
      <c r="AM45" s="14">
        <f t="shared" si="20"/>
        <v>0</v>
      </c>
      <c r="AN45" s="14">
        <f t="shared" si="20"/>
        <v>770.65197229385376</v>
      </c>
      <c r="AO45" s="14">
        <f>SUM(AO46:AO58)</f>
        <v>87819.888671875</v>
      </c>
      <c r="AP45" s="14">
        <f>SUM(AP46:AP58)</f>
        <v>332483.40625</v>
      </c>
      <c r="AQ45" s="14">
        <f t="shared" si="20"/>
        <v>37.574401140213013</v>
      </c>
      <c r="AR45" s="14">
        <f t="shared" si="20"/>
        <v>0</v>
      </c>
      <c r="AS45" s="14">
        <f t="shared" si="20"/>
        <v>0</v>
      </c>
      <c r="AT45" s="14">
        <f t="shared" si="20"/>
        <v>0</v>
      </c>
      <c r="AU45" s="14">
        <f t="shared" si="20"/>
        <v>38806.0625</v>
      </c>
      <c r="AV45" s="14">
        <f t="shared" si="20"/>
        <v>4193.6201171875</v>
      </c>
      <c r="AW45" s="14">
        <f t="shared" si="20"/>
        <v>0</v>
      </c>
      <c r="AX45" s="14">
        <f t="shared" si="20"/>
        <v>0</v>
      </c>
      <c r="AY45" s="14">
        <f t="shared" si="20"/>
        <v>0</v>
      </c>
      <c r="AZ45" s="14">
        <f t="shared" si="20"/>
        <v>0</v>
      </c>
      <c r="BA45" s="14">
        <f t="shared" si="20"/>
        <v>0</v>
      </c>
      <c r="BB45" s="14">
        <f t="shared" si="20"/>
        <v>0</v>
      </c>
      <c r="BC45" s="14">
        <f t="shared" si="20"/>
        <v>0</v>
      </c>
      <c r="BD45" s="14">
        <f>SUM(BD46:BD58)</f>
        <v>84895319.87890625</v>
      </c>
      <c r="BE45" s="14">
        <f>SUM(BE46:BE58)</f>
        <v>0</v>
      </c>
      <c r="BF45" s="5"/>
    </row>
    <row r="46" spans="1:64" ht="13.5">
      <c r="A46" s="22" t="s">
        <v>144</v>
      </c>
      <c r="B46" s="12">
        <f t="shared" si="0"/>
        <v>3558289</v>
      </c>
      <c r="C46" s="12">
        <f t="shared" si="1"/>
        <v>0</v>
      </c>
      <c r="D46" s="12">
        <v>111222</v>
      </c>
      <c r="E46" s="12">
        <v>3447067</v>
      </c>
      <c r="F46" s="12"/>
      <c r="G46" s="12"/>
      <c r="H46" s="12"/>
      <c r="I46" s="12"/>
      <c r="J46" s="12">
        <v>1583255</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18592242</v>
      </c>
      <c r="BE46" s="12"/>
    </row>
    <row r="47" spans="1:64" ht="13.5">
      <c r="A47" s="22" t="s">
        <v>145</v>
      </c>
      <c r="B47" s="12">
        <f t="shared" si="0"/>
        <v>1933875</v>
      </c>
      <c r="C47" s="12">
        <f t="shared" si="1"/>
        <v>0</v>
      </c>
      <c r="D47" s="12">
        <v>12137</v>
      </c>
      <c r="E47" s="12">
        <v>1921738</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10128917</v>
      </c>
      <c r="BE47" s="12"/>
    </row>
    <row r="48" spans="1:64" ht="13.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17427016</v>
      </c>
      <c r="BE48" s="12"/>
    </row>
    <row r="49" spans="1:58" ht="13.5">
      <c r="A49" s="22" t="s">
        <v>146</v>
      </c>
      <c r="B49" s="12">
        <f>D49+E49+F49</f>
        <v>3874260</v>
      </c>
      <c r="C49" s="12">
        <f t="shared" si="1"/>
        <v>0</v>
      </c>
      <c r="D49" s="12">
        <v>562625</v>
      </c>
      <c r="E49" s="12">
        <v>3311635</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2626135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46765.15625</v>
      </c>
      <c r="BE50" s="12"/>
    </row>
    <row r="51" spans="1:58" ht="13.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46462.578125</v>
      </c>
      <c r="BE51" s="12"/>
    </row>
    <row r="52" spans="1:58" ht="13.5">
      <c r="A52" s="22" t="s">
        <v>148</v>
      </c>
      <c r="B52" s="12">
        <f>D52+E52+F52</f>
        <v>1894296</v>
      </c>
      <c r="C52" s="12">
        <f t="shared" si="1"/>
        <v>0</v>
      </c>
      <c r="D52" s="12">
        <v>3741</v>
      </c>
      <c r="E52" s="12">
        <v>1890555</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9761.8681640625</v>
      </c>
      <c r="AG52" s="12"/>
      <c r="AH52" s="12"/>
      <c r="AI52" s="12"/>
      <c r="AJ52" s="12">
        <v>12734.775390625</v>
      </c>
      <c r="AK52" s="12">
        <v>800291.25</v>
      </c>
      <c r="AL52" s="12">
        <v>2930.77392578125</v>
      </c>
      <c r="AM52" s="12"/>
      <c r="AN52" s="12">
        <v>763.88397216796875</v>
      </c>
      <c r="AO52" s="12">
        <v>79149.6015625</v>
      </c>
      <c r="AP52" s="12"/>
      <c r="AQ52" s="12">
        <v>1.2000000476837158</v>
      </c>
      <c r="AR52" s="12"/>
      <c r="AS52" s="12"/>
      <c r="AT52" s="12"/>
      <c r="AU52" s="12"/>
      <c r="AV52" s="12"/>
      <c r="AW52" s="12"/>
      <c r="AX52" s="12"/>
      <c r="AY52" s="12"/>
      <c r="AZ52" s="12"/>
      <c r="BA52" s="12"/>
      <c r="BB52" s="12"/>
      <c r="BC52" s="12"/>
      <c r="BD52" s="12">
        <v>31134.49609375</v>
      </c>
      <c r="BE52" s="12"/>
    </row>
    <row r="53" spans="1:58" ht="13.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767178.8125</v>
      </c>
      <c r="BE53" s="12"/>
    </row>
    <row r="54" spans="1:58" ht="13.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1604684</v>
      </c>
      <c r="BE54" s="12"/>
    </row>
    <row r="55" spans="1:58" ht="13.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274423.34375</v>
      </c>
      <c r="BE55" s="12"/>
    </row>
    <row r="56" spans="1:58" ht="13.5">
      <c r="A56" s="8" t="s">
        <v>85</v>
      </c>
      <c r="B56" s="12">
        <f t="shared" si="0"/>
        <v>2207304</v>
      </c>
      <c r="C56" s="12">
        <f t="shared" si="1"/>
        <v>0</v>
      </c>
      <c r="D56" s="12">
        <v>2207304</v>
      </c>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c r="AF56" s="12">
        <v>3345.830078125</v>
      </c>
      <c r="AG56" s="12"/>
      <c r="AH56" s="12"/>
      <c r="AI56" s="12"/>
      <c r="AJ56" s="12">
        <v>875.43902587890625</v>
      </c>
      <c r="AK56" s="12">
        <v>374752.71875</v>
      </c>
      <c r="AL56" s="12">
        <v>573.33001708984375</v>
      </c>
      <c r="AM56" s="12"/>
      <c r="AN56" s="12">
        <v>6.7680001258850098</v>
      </c>
      <c r="AO56" s="12">
        <v>8670.287109375</v>
      </c>
      <c r="AP56" s="12">
        <v>332483.40625</v>
      </c>
      <c r="AQ56" s="12">
        <v>36.374401092529297</v>
      </c>
      <c r="AR56" s="12"/>
      <c r="AS56" s="12"/>
      <c r="AT56" s="12"/>
      <c r="AU56" s="12"/>
      <c r="AV56" s="12"/>
      <c r="AW56" s="12"/>
      <c r="AX56" s="12"/>
      <c r="AY56" s="12"/>
      <c r="AZ56" s="12"/>
      <c r="BA56" s="12"/>
      <c r="BB56" s="12"/>
      <c r="BC56" s="12"/>
      <c r="BD56" s="12">
        <v>90277.2421875</v>
      </c>
      <c r="BE56" s="12"/>
    </row>
    <row r="57" spans="1:58" ht="13.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756124.25</v>
      </c>
      <c r="BE57" s="12"/>
    </row>
    <row r="58" spans="1:58" ht="13.5">
      <c r="A58" s="22" t="s">
        <v>151</v>
      </c>
      <c r="B58" s="12">
        <f t="shared" si="0"/>
        <v>10184602</v>
      </c>
      <c r="C58" s="12">
        <f t="shared" si="1"/>
        <v>0</v>
      </c>
      <c r="D58" s="12">
        <v>58924</v>
      </c>
      <c r="E58" s="12">
        <v>10125678</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38806.0625</v>
      </c>
      <c r="AV58" s="12">
        <v>4193.6201171875</v>
      </c>
      <c r="AW58" s="12"/>
      <c r="AX58" s="12"/>
      <c r="AY58" s="12"/>
      <c r="AZ58" s="12"/>
      <c r="BA58" s="12"/>
      <c r="BB58" s="12"/>
      <c r="BC58" s="12"/>
      <c r="BD58" s="12">
        <v>32503960</v>
      </c>
      <c r="BE58" s="12"/>
    </row>
    <row r="59" spans="1:58" s="2" customFormat="1">
      <c r="A59" s="13" t="s">
        <v>87</v>
      </c>
      <c r="B59" s="14">
        <f t="shared" si="0"/>
        <v>75388</v>
      </c>
      <c r="C59" s="14">
        <f t="shared" si="1"/>
        <v>0</v>
      </c>
      <c r="D59" s="14">
        <f t="shared" ref="D59:L59" si="21">SUM(D60:D66)</f>
        <v>0</v>
      </c>
      <c r="E59" s="14">
        <f t="shared" si="21"/>
        <v>75388</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3.2829999923706055</v>
      </c>
      <c r="AF59" s="14">
        <f>SUM(AF60:AF66)</f>
        <v>11905847.39100647</v>
      </c>
      <c r="AG59" s="14">
        <f>SUM(AG60:AG66)</f>
        <v>28386.65087890625</v>
      </c>
      <c r="AH59" s="14">
        <f t="shared" si="22"/>
        <v>0</v>
      </c>
      <c r="AI59" s="14">
        <f t="shared" si="22"/>
        <v>2411481.75</v>
      </c>
      <c r="AJ59" s="14">
        <f t="shared" si="22"/>
        <v>8941.7550780773163</v>
      </c>
      <c r="AK59" s="14">
        <f t="shared" si="22"/>
        <v>10408759.17578125</v>
      </c>
      <c r="AL59" s="14">
        <f t="shared" si="22"/>
        <v>7540.10498046875</v>
      </c>
      <c r="AM59" s="14">
        <f t="shared" si="22"/>
        <v>0</v>
      </c>
      <c r="AN59" s="14">
        <f t="shared" si="22"/>
        <v>7.1599998474121094</v>
      </c>
      <c r="AO59" s="14">
        <f>SUM(AO60:AO66)</f>
        <v>287686.69445800781</v>
      </c>
      <c r="AP59" s="14">
        <f>SUM(AP60:AP66)</f>
        <v>0</v>
      </c>
      <c r="AQ59" s="14">
        <f t="shared" si="22"/>
        <v>1110.3199462890625</v>
      </c>
      <c r="AR59" s="14">
        <f t="shared" si="22"/>
        <v>0</v>
      </c>
      <c r="AS59" s="14">
        <f t="shared" si="22"/>
        <v>0</v>
      </c>
      <c r="AT59" s="14">
        <f t="shared" si="22"/>
        <v>0</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3656915.96484375</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v>4768.30322265625</v>
      </c>
      <c r="AH60" s="12"/>
      <c r="AI60" s="12">
        <v>1048278.375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23618.34765625</v>
      </c>
      <c r="AH61" s="12"/>
      <c r="AI61" s="12">
        <v>1363203.375</v>
      </c>
      <c r="AJ61" s="12"/>
      <c r="AK61" s="12"/>
      <c r="AL61" s="12"/>
      <c r="AM61" s="12"/>
      <c r="AN61" s="12"/>
      <c r="AO61" s="12"/>
      <c r="AP61" s="12"/>
      <c r="AQ61" s="12"/>
      <c r="AR61" s="12"/>
      <c r="AS61" s="12"/>
      <c r="AT61" s="12"/>
      <c r="AU61" s="12"/>
      <c r="AV61" s="12"/>
      <c r="AW61" s="12"/>
      <c r="AX61" s="12"/>
      <c r="AY61" s="12"/>
      <c r="AZ61" s="12"/>
      <c r="BA61" s="12"/>
      <c r="BB61" s="12"/>
      <c r="BC61" s="12"/>
      <c r="BD61" s="12">
        <v>63977.99609375</v>
      </c>
      <c r="BE61" s="12"/>
    </row>
    <row r="62" spans="1:58" ht="13.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v>3.2829999923706055</v>
      </c>
      <c r="AF62" s="12">
        <v>11905606</v>
      </c>
      <c r="AG62" s="12"/>
      <c r="AH62" s="12"/>
      <c r="AI62" s="12"/>
      <c r="AJ62" s="12">
        <v>8938.455078125</v>
      </c>
      <c r="AK62" s="12">
        <v>7677943.5</v>
      </c>
      <c r="AL62" s="12">
        <v>7540.10498046875</v>
      </c>
      <c r="AM62" s="12"/>
      <c r="AN62" s="12">
        <v>3.8399999141693115</v>
      </c>
      <c r="AO62" s="12">
        <v>274071.125</v>
      </c>
      <c r="AP62" s="12"/>
      <c r="AQ62" s="12"/>
      <c r="AR62" s="12"/>
      <c r="AS62" s="12"/>
      <c r="AT62" s="12"/>
      <c r="AU62" s="12"/>
      <c r="AV62" s="12"/>
      <c r="AW62" s="12"/>
      <c r="AX62" s="12"/>
      <c r="AY62" s="12"/>
      <c r="AZ62" s="12"/>
      <c r="BA62" s="12"/>
      <c r="BB62" s="12"/>
      <c r="BC62" s="12"/>
      <c r="BD62" s="12">
        <v>24026</v>
      </c>
      <c r="BE62" s="12"/>
    </row>
    <row r="63" spans="1:58" ht="13.5">
      <c r="A63" s="8" t="s">
        <v>91</v>
      </c>
      <c r="B63" s="12">
        <f t="shared" si="0"/>
        <v>75388</v>
      </c>
      <c r="C63" s="12">
        <f t="shared" si="1"/>
        <v>0</v>
      </c>
      <c r="D63" s="12"/>
      <c r="E63" s="12">
        <v>75388</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241.39100646972656</v>
      </c>
      <c r="AG63" s="12"/>
      <c r="AH63" s="12"/>
      <c r="AI63" s="12"/>
      <c r="AJ63" s="12">
        <v>3.2999999523162842</v>
      </c>
      <c r="AK63" s="12">
        <v>44227.17578125</v>
      </c>
      <c r="AL63" s="12"/>
      <c r="AM63" s="12"/>
      <c r="AN63" s="12">
        <v>3.3199999332427979</v>
      </c>
      <c r="AO63" s="12">
        <v>1231.4024658203125</v>
      </c>
      <c r="AP63" s="12"/>
      <c r="AQ63" s="12">
        <v>1110.3199462890625</v>
      </c>
      <c r="AR63" s="12"/>
      <c r="AS63" s="12"/>
      <c r="AT63" s="12"/>
      <c r="AU63" s="12"/>
      <c r="AV63" s="12"/>
      <c r="AW63" s="12"/>
      <c r="AX63" s="12"/>
      <c r="AY63" s="12"/>
      <c r="AZ63" s="12"/>
      <c r="BA63" s="12"/>
      <c r="BB63" s="12"/>
      <c r="BC63" s="12"/>
      <c r="BD63" s="12">
        <v>2900641</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98655</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v>2686588.5</v>
      </c>
      <c r="AL65" s="12"/>
      <c r="AM65" s="12"/>
      <c r="AN65" s="12"/>
      <c r="AO65" s="12">
        <v>12384.1669921875</v>
      </c>
      <c r="AP65" s="12"/>
      <c r="AQ65" s="12"/>
      <c r="AR65" s="12"/>
      <c r="AS65" s="12"/>
      <c r="AT65" s="12"/>
      <c r="AU65" s="12"/>
      <c r="AV65" s="12"/>
      <c r="AW65" s="12"/>
      <c r="AX65" s="12"/>
      <c r="AY65" s="12"/>
      <c r="AZ65" s="12"/>
      <c r="BA65" s="12"/>
      <c r="BB65" s="12"/>
      <c r="BC65" s="12"/>
      <c r="BD65" s="12">
        <v>54172</v>
      </c>
      <c r="BE65" s="12"/>
    </row>
    <row r="66" spans="1:57" ht="13.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515443.96875</v>
      </c>
      <c r="BE66" s="12"/>
    </row>
    <row r="67" spans="1:57" s="2" customFormat="1">
      <c r="A67" s="13" t="s">
        <v>93</v>
      </c>
      <c r="B67" s="14">
        <f>D67+E67+F67</f>
        <v>11683719.8046875</v>
      </c>
      <c r="C67" s="14">
        <f>G67+H67</f>
        <v>0</v>
      </c>
      <c r="D67" s="14">
        <f>SUM(D68:D71)</f>
        <v>100099.8046875</v>
      </c>
      <c r="E67" s="14">
        <f>SUM(E68:E71)</f>
        <v>11583620</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9.2306002625264227E-4</v>
      </c>
      <c r="AD67" s="14">
        <f t="shared" si="24"/>
        <v>0</v>
      </c>
      <c r="AE67" s="14">
        <f t="shared" si="24"/>
        <v>576927.943359375</v>
      </c>
      <c r="AF67" s="14">
        <f>SUM(AF68:AF71)</f>
        <v>161399.67578125</v>
      </c>
      <c r="AG67" s="14">
        <f t="shared" si="24"/>
        <v>0</v>
      </c>
      <c r="AH67" s="14">
        <f t="shared" si="24"/>
        <v>0</v>
      </c>
      <c r="AI67" s="14">
        <f t="shared" si="24"/>
        <v>0</v>
      </c>
      <c r="AJ67" s="14">
        <f t="shared" si="24"/>
        <v>581152.515625</v>
      </c>
      <c r="AK67" s="14">
        <f t="shared" si="24"/>
        <v>1085084.0078125</v>
      </c>
      <c r="AL67" s="14">
        <f t="shared" si="24"/>
        <v>724560.76787567139</v>
      </c>
      <c r="AM67" s="14">
        <f t="shared" si="24"/>
        <v>0</v>
      </c>
      <c r="AN67" s="14">
        <f t="shared" si="24"/>
        <v>126883.85888671875</v>
      </c>
      <c r="AO67" s="14">
        <f>SUM(AO68:AO71)</f>
        <v>15211.99206738174</v>
      </c>
      <c r="AP67" s="14">
        <f>SUM(AP68:AP71)</f>
        <v>271060.04138183594</v>
      </c>
      <c r="AQ67" s="14">
        <f t="shared" si="24"/>
        <v>4594.308085937053</v>
      </c>
      <c r="AR67" s="14">
        <f t="shared" si="24"/>
        <v>0</v>
      </c>
      <c r="AS67" s="14">
        <f t="shared" si="24"/>
        <v>2658446</v>
      </c>
      <c r="AT67" s="14">
        <f>SUM(AT68:AT71)</f>
        <v>26880.13671875</v>
      </c>
      <c r="AU67" s="14">
        <f t="shared" ref="AU67:BC67" si="25">SUM(AU68:AU71)</f>
        <v>0</v>
      </c>
      <c r="AV67" s="14">
        <f t="shared" si="25"/>
        <v>0</v>
      </c>
      <c r="AW67" s="14">
        <f t="shared" si="25"/>
        <v>0</v>
      </c>
      <c r="AX67" s="14">
        <f t="shared" si="25"/>
        <v>1043000</v>
      </c>
      <c r="AY67" s="14">
        <f t="shared" si="25"/>
        <v>0</v>
      </c>
      <c r="AZ67" s="14">
        <f t="shared" si="25"/>
        <v>32.228000640869141</v>
      </c>
      <c r="BA67" s="14">
        <f t="shared" si="25"/>
        <v>0</v>
      </c>
      <c r="BB67" s="14">
        <f t="shared" si="25"/>
        <v>0</v>
      </c>
      <c r="BC67" s="14">
        <f t="shared" si="25"/>
        <v>0</v>
      </c>
      <c r="BD67" s="14">
        <f>SUM(BD68:BD71)</f>
        <v>93397210</v>
      </c>
      <c r="BE67" s="14">
        <f>SUM(BE68:BE71)</f>
        <v>0</v>
      </c>
    </row>
    <row r="68" spans="1:57" ht="13.5">
      <c r="A68" s="22" t="s">
        <v>130</v>
      </c>
      <c r="B68" s="12">
        <f>D68+E68+F68</f>
        <v>25163</v>
      </c>
      <c r="C68" s="12">
        <f t="shared" si="1"/>
        <v>0</v>
      </c>
      <c r="D68" s="12"/>
      <c r="E68" s="12">
        <v>25163</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4.1824000072665513E-4</v>
      </c>
      <c r="AD68" s="12"/>
      <c r="AE68" s="12">
        <v>15932.849609375</v>
      </c>
      <c r="AF68" s="12">
        <v>100091.265625</v>
      </c>
      <c r="AG68" s="12"/>
      <c r="AH68" s="12"/>
      <c r="AI68" s="12"/>
      <c r="AJ68" s="12">
        <v>57429.5859375</v>
      </c>
      <c r="AK68" s="12">
        <v>974384.0625</v>
      </c>
      <c r="AL68" s="12">
        <v>93734.046875</v>
      </c>
      <c r="AM68" s="12"/>
      <c r="AN68" s="12">
        <v>4988.30419921875</v>
      </c>
      <c r="AO68" s="12">
        <v>14183.66015625</v>
      </c>
      <c r="AP68" s="12">
        <v>1877.6898193359375</v>
      </c>
      <c r="AQ68" s="12">
        <v>1.9999999552965164E-2</v>
      </c>
      <c r="AR68" s="12"/>
      <c r="AS68" s="12"/>
      <c r="AT68" s="12"/>
      <c r="AU68" s="12"/>
      <c r="AV68" s="12"/>
      <c r="AW68" s="12"/>
      <c r="AX68" s="12"/>
      <c r="AY68" s="12"/>
      <c r="AZ68" s="12">
        <v>32.228000640869141</v>
      </c>
      <c r="BA68" s="12"/>
      <c r="BB68" s="12"/>
      <c r="BC68" s="12"/>
      <c r="BD68" s="12">
        <v>5841498</v>
      </c>
      <c r="BE68" s="12"/>
    </row>
    <row r="69" spans="1:57" ht="13.5">
      <c r="A69" s="22" t="s">
        <v>131</v>
      </c>
      <c r="B69" s="12">
        <f>D69+E69+F69</f>
        <v>3789534.6015625</v>
      </c>
      <c r="C69" s="12">
        <f>G69+H69</f>
        <v>0</v>
      </c>
      <c r="D69" s="12">
        <v>33366.6015625</v>
      </c>
      <c r="E69" s="12">
        <v>3756168</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5.0482002552598715E-4</v>
      </c>
      <c r="AD69" s="12"/>
      <c r="AE69" s="12">
        <v>340985.875</v>
      </c>
      <c r="AF69" s="12">
        <v>34313.95703125</v>
      </c>
      <c r="AG69" s="12"/>
      <c r="AH69" s="12"/>
      <c r="AI69" s="12"/>
      <c r="AJ69" s="12">
        <v>75958.2421875</v>
      </c>
      <c r="AK69" s="12">
        <v>62798.81640625</v>
      </c>
      <c r="AL69" s="12">
        <v>630755.625</v>
      </c>
      <c r="AM69" s="12"/>
      <c r="AN69" s="12">
        <v>121895.5546875</v>
      </c>
      <c r="AO69" s="12">
        <v>1028.1339111328125</v>
      </c>
      <c r="AP69" s="12">
        <v>177051.53125</v>
      </c>
      <c r="AQ69" s="12">
        <v>4594.2880859375</v>
      </c>
      <c r="AR69" s="12"/>
      <c r="AS69" s="12"/>
      <c r="AT69" s="12">
        <v>26880.13671875</v>
      </c>
      <c r="AU69" s="12"/>
      <c r="AV69" s="12"/>
      <c r="AW69" s="12"/>
      <c r="AX69" s="12"/>
      <c r="AY69" s="12"/>
      <c r="AZ69" s="12"/>
      <c r="BA69" s="12"/>
      <c r="BB69" s="12"/>
      <c r="BC69" s="12"/>
      <c r="BD69" s="12">
        <v>28832796</v>
      </c>
      <c r="BE69" s="12"/>
    </row>
    <row r="70" spans="1:57" ht="13.5">
      <c r="A70" s="22" t="s">
        <v>132</v>
      </c>
      <c r="B70" s="12">
        <f t="shared" ref="B70:B92" si="27">D70+E70+F70</f>
        <v>7579069.203125</v>
      </c>
      <c r="C70" s="12">
        <f>G70+H70</f>
        <v>0</v>
      </c>
      <c r="D70" s="12">
        <v>66733.203125</v>
      </c>
      <c r="E70" s="12">
        <v>7512336</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220009.21875</v>
      </c>
      <c r="AF70" s="12">
        <v>26994.453125</v>
      </c>
      <c r="AG70" s="12"/>
      <c r="AH70" s="12"/>
      <c r="AI70" s="12"/>
      <c r="AJ70" s="12">
        <v>447764.6875</v>
      </c>
      <c r="AK70" s="12">
        <v>47901.12890625</v>
      </c>
      <c r="AL70" s="12">
        <v>71.096000671386719</v>
      </c>
      <c r="AM70" s="12"/>
      <c r="AN70" s="12"/>
      <c r="AO70" s="12">
        <v>0.19799999892711639</v>
      </c>
      <c r="AP70" s="12">
        <v>92130.8203125</v>
      </c>
      <c r="AQ70" s="12"/>
      <c r="AR70" s="12"/>
      <c r="AS70" s="12"/>
      <c r="AT70" s="12"/>
      <c r="AU70" s="12"/>
      <c r="AV70" s="12"/>
      <c r="AW70" s="12"/>
      <c r="AX70" s="12">
        <v>1043000</v>
      </c>
      <c r="AY70" s="12"/>
      <c r="AZ70" s="12"/>
      <c r="BA70" s="12"/>
      <c r="BB70" s="12"/>
      <c r="BC70" s="12"/>
      <c r="BD70" s="12">
        <v>39670916</v>
      </c>
      <c r="BE70" s="12"/>
    </row>
    <row r="71" spans="1:57" ht="13.5">
      <c r="A71" s="22" t="s">
        <v>133</v>
      </c>
      <c r="B71" s="12">
        <f t="shared" si="27"/>
        <v>289953</v>
      </c>
      <c r="C71" s="12">
        <f>G71+H71</f>
        <v>0</v>
      </c>
      <c r="D71" s="12"/>
      <c r="E71" s="12">
        <v>289953</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2658446</v>
      </c>
      <c r="AT71" s="12"/>
      <c r="AU71" s="12"/>
      <c r="AV71" s="12"/>
      <c r="AW71" s="12"/>
      <c r="AX71" s="12"/>
      <c r="AY71" s="12"/>
      <c r="AZ71" s="12"/>
      <c r="BA71" s="12"/>
      <c r="BB71" s="12"/>
      <c r="BC71" s="12"/>
      <c r="BD71" s="12">
        <v>19052000</v>
      </c>
      <c r="BE71" s="12"/>
    </row>
    <row r="72" spans="1:57" s="2" customFormat="1">
      <c r="A72" s="13" t="s">
        <v>94</v>
      </c>
      <c r="B72" s="14">
        <f t="shared" si="27"/>
        <v>0</v>
      </c>
      <c r="C72" s="14">
        <f t="shared" ref="C7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127658.3515625</v>
      </c>
      <c r="AO72" s="14">
        <f t="shared" si="30"/>
        <v>390718.5625</v>
      </c>
      <c r="AP72" s="14">
        <f>SUM(AP73:AP75)</f>
        <v>0</v>
      </c>
      <c r="AQ72" s="14">
        <f t="shared" si="30"/>
        <v>0</v>
      </c>
      <c r="AR72" s="14">
        <f t="shared" si="30"/>
        <v>0</v>
      </c>
      <c r="AS72" s="14">
        <f t="shared" si="30"/>
        <v>0</v>
      </c>
      <c r="AT72" s="14">
        <f t="shared" si="30"/>
        <v>26880.13671875</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ht="13.5">
      <c r="A73" s="8" t="s">
        <v>95</v>
      </c>
      <c r="B73" s="12">
        <f t="shared" si="27"/>
        <v>0</v>
      </c>
      <c r="C73" s="12">
        <f t="shared" ref="C73:C92" si="31">G73+H73</f>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127658.3515625</v>
      </c>
      <c r="AO73" s="12">
        <v>390718.5625</v>
      </c>
      <c r="AP73" s="12"/>
      <c r="AQ73" s="12"/>
      <c r="AR73" s="12"/>
      <c r="AS73" s="12"/>
      <c r="AT73" s="12">
        <v>26880.13671875</v>
      </c>
      <c r="AU73" s="12"/>
      <c r="AV73" s="12"/>
      <c r="AW73" s="12"/>
      <c r="AX73" s="12"/>
      <c r="AY73" s="12"/>
      <c r="AZ73" s="12"/>
      <c r="BA73" s="12"/>
      <c r="BB73" s="12"/>
      <c r="BC73" s="12"/>
      <c r="BD73" s="12"/>
      <c r="BE73" s="12"/>
    </row>
    <row r="74" spans="1:57" ht="13.5">
      <c r="A74" s="8" t="s">
        <v>96</v>
      </c>
      <c r="B74" s="12">
        <f t="shared" si="27"/>
        <v>0</v>
      </c>
      <c r="C74" s="12">
        <f t="shared" si="31"/>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27"/>
        <v>0</v>
      </c>
      <c r="C75" s="12">
        <f t="shared" si="31"/>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27"/>
        <v>1933875</v>
      </c>
      <c r="C76" s="12">
        <f t="shared" si="31"/>
        <v>0</v>
      </c>
      <c r="D76" s="12">
        <v>12137</v>
      </c>
      <c r="E76" s="12">
        <v>1921738</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222603.02490234375</v>
      </c>
      <c r="C77" s="14">
        <f t="shared" si="31"/>
        <v>0</v>
      </c>
      <c r="D77" s="14">
        <f>SUM(D78:D81)</f>
        <v>0</v>
      </c>
      <c r="E77" s="14">
        <f>SUM(E78:E81)</f>
        <v>222603.02490234375</v>
      </c>
      <c r="F77" s="14">
        <v>0</v>
      </c>
      <c r="G77" s="14">
        <v>0</v>
      </c>
      <c r="H77" s="14">
        <v>0</v>
      </c>
      <c r="I77" s="14">
        <v>0</v>
      </c>
      <c r="J77" s="14">
        <v>0</v>
      </c>
      <c r="K77" s="14">
        <v>0</v>
      </c>
      <c r="L77" s="14">
        <v>0</v>
      </c>
      <c r="M77" s="14">
        <v>0</v>
      </c>
      <c r="N77" s="14">
        <v>0</v>
      </c>
      <c r="O77" s="14">
        <v>0</v>
      </c>
      <c r="P77" s="14">
        <f t="shared" ref="P77:V77" si="32">SUM(P78:P81)</f>
        <v>0</v>
      </c>
      <c r="Q77" s="14">
        <f>SUM(Q78:Q81)</f>
        <v>203.98100280761719</v>
      </c>
      <c r="R77" s="14">
        <f t="shared" si="32"/>
        <v>0</v>
      </c>
      <c r="S77" s="14">
        <f>SUM(S78:S81)</f>
        <v>203.98100280761719</v>
      </c>
      <c r="T77" s="14">
        <f t="shared" si="32"/>
        <v>0</v>
      </c>
      <c r="U77" s="14">
        <f t="shared" si="32"/>
        <v>0</v>
      </c>
      <c r="V77" s="14">
        <f t="shared" si="32"/>
        <v>85.938997268676758</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3">SUM(AU78:AU81)</f>
        <v>12806</v>
      </c>
      <c r="AV77" s="14">
        <f t="shared" si="33"/>
        <v>4193.6199951171875</v>
      </c>
      <c r="AW77" s="14">
        <f t="shared" si="33"/>
        <v>0</v>
      </c>
      <c r="AX77" s="14">
        <f>SUM(AX78:AX81)</f>
        <v>532</v>
      </c>
      <c r="AY77" s="14">
        <f t="shared" si="33"/>
        <v>0</v>
      </c>
      <c r="AZ77" s="14">
        <f t="shared" si="33"/>
        <v>32.228000640869141</v>
      </c>
      <c r="BA77" s="14">
        <f t="shared" si="33"/>
        <v>0</v>
      </c>
      <c r="BB77" s="14">
        <f t="shared" si="33"/>
        <v>0</v>
      </c>
      <c r="BC77" s="14">
        <f t="shared" si="33"/>
        <v>0</v>
      </c>
      <c r="BD77" s="14">
        <f>SUM(BD78:BD81)</f>
        <v>240370.86039733887</v>
      </c>
      <c r="BE77" s="14">
        <f>SUM(BE78:BE81)</f>
        <v>0</v>
      </c>
    </row>
    <row r="78" spans="1:57" ht="13.5">
      <c r="A78" s="22" t="s">
        <v>134</v>
      </c>
      <c r="B78" s="12">
        <f>D78+E78+F78</f>
        <v>215940</v>
      </c>
      <c r="C78" s="12">
        <f t="shared" si="31"/>
        <v>0</v>
      </c>
      <c r="D78" s="12"/>
      <c r="E78" s="12">
        <v>215940</v>
      </c>
      <c r="F78" s="12"/>
      <c r="G78" s="12"/>
      <c r="H78" s="12"/>
      <c r="I78" s="12"/>
      <c r="J78" s="12"/>
      <c r="K78" s="12"/>
      <c r="L78" s="12"/>
      <c r="M78" s="12"/>
      <c r="N78" s="12"/>
      <c r="O78" s="12"/>
      <c r="P78" s="12"/>
      <c r="Q78" s="12"/>
      <c r="R78" s="12"/>
      <c r="S78" s="12"/>
      <c r="T78" s="12"/>
      <c r="U78" s="12"/>
      <c r="V78" s="12">
        <v>78.393997192382813</v>
      </c>
      <c r="W78" s="12">
        <f t="shared" ref="W78:W86" si="34">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12806</v>
      </c>
      <c r="AV78" s="12">
        <v>4016</v>
      </c>
      <c r="AW78" s="12"/>
      <c r="AX78" s="12">
        <v>532</v>
      </c>
      <c r="AY78" s="12"/>
      <c r="AZ78" s="12">
        <v>32.228000640869141</v>
      </c>
      <c r="BA78" s="12"/>
      <c r="BB78" s="12"/>
      <c r="BC78" s="12"/>
      <c r="BD78" s="12">
        <v>233326.234375</v>
      </c>
      <c r="BE78" s="12"/>
    </row>
    <row r="79" spans="1:57" ht="13.5">
      <c r="A79" s="22" t="s">
        <v>135</v>
      </c>
      <c r="B79" s="12">
        <f>D79+E79+F79</f>
        <v>6663.02490234375</v>
      </c>
      <c r="C79" s="12">
        <f t="shared" si="31"/>
        <v>0</v>
      </c>
      <c r="D79" s="12"/>
      <c r="E79" s="12">
        <v>6663.02490234375</v>
      </c>
      <c r="F79" s="12"/>
      <c r="G79" s="12"/>
      <c r="H79" s="12"/>
      <c r="I79" s="12"/>
      <c r="J79" s="12"/>
      <c r="K79" s="12"/>
      <c r="L79" s="12"/>
      <c r="M79" s="12"/>
      <c r="N79" s="12"/>
      <c r="O79" s="12"/>
      <c r="P79" s="12"/>
      <c r="Q79" s="12"/>
      <c r="R79" s="12"/>
      <c r="S79" s="12"/>
      <c r="T79" s="12"/>
      <c r="U79" s="12"/>
      <c r="V79" s="12">
        <v>7.5450000762939453</v>
      </c>
      <c r="W79" s="12">
        <f t="shared" si="34"/>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177.6199951171875</v>
      </c>
      <c r="AW79" s="12"/>
      <c r="AX79" s="12"/>
      <c r="AY79" s="12"/>
      <c r="AZ79" s="12"/>
      <c r="BA79" s="12"/>
      <c r="BB79" s="12"/>
      <c r="BC79" s="12"/>
      <c r="BD79" s="12">
        <v>6840.64501953125</v>
      </c>
      <c r="BE79" s="12"/>
    </row>
    <row r="80" spans="1:57" ht="13.5">
      <c r="A80" s="8" t="s">
        <v>100</v>
      </c>
      <c r="B80" s="12">
        <f t="shared" si="27"/>
        <v>0</v>
      </c>
      <c r="C80" s="12">
        <f t="shared" si="31"/>
        <v>0</v>
      </c>
      <c r="D80" s="12"/>
      <c r="E80" s="12"/>
      <c r="F80" s="12"/>
      <c r="G80" s="12"/>
      <c r="H80" s="12"/>
      <c r="I80" s="12"/>
      <c r="J80" s="12"/>
      <c r="K80" s="12"/>
      <c r="L80" s="12"/>
      <c r="M80" s="12"/>
      <c r="N80" s="12"/>
      <c r="O80" s="12"/>
      <c r="P80" s="12"/>
      <c r="Q80" s="12"/>
      <c r="R80" s="12"/>
      <c r="S80" s="12"/>
      <c r="T80" s="12"/>
      <c r="U80" s="12"/>
      <c r="V80" s="12"/>
      <c r="W80" s="12">
        <f t="shared" si="34"/>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27"/>
        <v>0</v>
      </c>
      <c r="C81" s="12">
        <f t="shared" si="31"/>
        <v>0</v>
      </c>
      <c r="D81" s="12"/>
      <c r="E81" s="12"/>
      <c r="F81" s="12"/>
      <c r="G81" s="12"/>
      <c r="H81" s="12"/>
      <c r="I81" s="12"/>
      <c r="J81" s="12"/>
      <c r="K81" s="12"/>
      <c r="L81" s="12"/>
      <c r="M81" s="12"/>
      <c r="N81" s="12"/>
      <c r="O81" s="12"/>
      <c r="P81" s="12"/>
      <c r="Q81" s="12">
        <v>203.98100280761719</v>
      </c>
      <c r="R81" s="12"/>
      <c r="S81" s="12">
        <v>203.98100280761719</v>
      </c>
      <c r="T81" s="12"/>
      <c r="U81" s="12"/>
      <c r="V81" s="12"/>
      <c r="W81" s="12">
        <f t="shared" si="34"/>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203.98100280761719</v>
      </c>
      <c r="BE81" s="12"/>
    </row>
    <row r="82" spans="1:57" ht="13.5">
      <c r="A82" s="8" t="s">
        <v>102</v>
      </c>
      <c r="B82" s="12">
        <f t="shared" si="27"/>
        <v>0</v>
      </c>
      <c r="C82" s="12">
        <f t="shared" si="31"/>
        <v>0</v>
      </c>
      <c r="D82" s="12"/>
      <c r="E82" s="12"/>
      <c r="F82" s="12"/>
      <c r="G82" s="12"/>
      <c r="H82" s="12"/>
      <c r="I82" s="12"/>
      <c r="J82" s="12"/>
      <c r="K82" s="12"/>
      <c r="L82" s="12"/>
      <c r="M82" s="12"/>
      <c r="N82" s="12"/>
      <c r="O82" s="12"/>
      <c r="P82" s="12"/>
      <c r="Q82" s="12"/>
      <c r="R82" s="12"/>
      <c r="S82" s="12"/>
      <c r="T82" s="12"/>
      <c r="U82" s="12"/>
      <c r="V82" s="12"/>
      <c r="W82" s="12">
        <f t="shared" si="34"/>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27"/>
        <v>0</v>
      </c>
      <c r="C83" s="12">
        <f t="shared" si="31"/>
        <v>0</v>
      </c>
      <c r="D83" s="12"/>
      <c r="E83" s="12"/>
      <c r="F83" s="12"/>
      <c r="G83" s="12"/>
      <c r="H83" s="12"/>
      <c r="I83" s="12"/>
      <c r="J83" s="12"/>
      <c r="K83" s="12"/>
      <c r="L83" s="12"/>
      <c r="M83" s="12"/>
      <c r="N83" s="12"/>
      <c r="O83" s="12"/>
      <c r="P83" s="12"/>
      <c r="Q83" s="12"/>
      <c r="R83" s="12"/>
      <c r="S83" s="12"/>
      <c r="T83" s="12"/>
      <c r="U83" s="12"/>
      <c r="V83" s="12"/>
      <c r="W83" s="12">
        <f t="shared" si="34"/>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27"/>
        <v>0</v>
      </c>
      <c r="C84" s="12">
        <f t="shared" si="31"/>
        <v>0</v>
      </c>
      <c r="D84" s="12"/>
      <c r="E84" s="12"/>
      <c r="F84" s="12"/>
      <c r="G84" s="12"/>
      <c r="H84" s="12"/>
      <c r="I84" s="12"/>
      <c r="J84" s="12"/>
      <c r="K84" s="12"/>
      <c r="L84" s="12"/>
      <c r="M84" s="12"/>
      <c r="N84" s="12"/>
      <c r="O84" s="12"/>
      <c r="P84" s="12"/>
      <c r="Q84" s="12"/>
      <c r="R84" s="12"/>
      <c r="S84" s="12"/>
      <c r="T84" s="12"/>
      <c r="U84" s="12"/>
      <c r="V84" s="12"/>
      <c r="W84" s="12">
        <f t="shared" si="34"/>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27"/>
        <v>0</v>
      </c>
      <c r="C85" s="12">
        <f t="shared" si="31"/>
        <v>0</v>
      </c>
      <c r="D85" s="12"/>
      <c r="E85" s="12"/>
      <c r="F85" s="12"/>
      <c r="G85" s="12"/>
      <c r="H85" s="12"/>
      <c r="I85" s="12"/>
      <c r="J85" s="12"/>
      <c r="K85" s="12"/>
      <c r="L85" s="12"/>
      <c r="M85" s="12"/>
      <c r="N85" s="12"/>
      <c r="O85" s="12"/>
      <c r="P85" s="12"/>
      <c r="Q85" s="12"/>
      <c r="R85" s="12"/>
      <c r="S85" s="12"/>
      <c r="T85" s="12"/>
      <c r="U85" s="12"/>
      <c r="V85" s="12"/>
      <c r="W85" s="12">
        <f t="shared" si="34"/>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27"/>
        <v>0</v>
      </c>
      <c r="C86" s="14">
        <f t="shared" si="31"/>
        <v>0</v>
      </c>
      <c r="D86" s="14">
        <f t="shared" ref="D86:U86" si="35">SUM(D82:D85)</f>
        <v>0</v>
      </c>
      <c r="E86" s="14">
        <f t="shared" si="35"/>
        <v>0</v>
      </c>
      <c r="F86" s="14">
        <f t="shared" si="35"/>
        <v>0</v>
      </c>
      <c r="G86" s="14">
        <f t="shared" si="35"/>
        <v>0</v>
      </c>
      <c r="H86" s="14">
        <f t="shared" si="35"/>
        <v>0</v>
      </c>
      <c r="I86" s="14">
        <f t="shared" si="35"/>
        <v>0</v>
      </c>
      <c r="J86" s="14">
        <f t="shared" si="35"/>
        <v>0</v>
      </c>
      <c r="K86" s="14">
        <f t="shared" si="35"/>
        <v>0</v>
      </c>
      <c r="L86" s="14">
        <f t="shared" si="35"/>
        <v>0</v>
      </c>
      <c r="M86" s="14">
        <f t="shared" si="35"/>
        <v>0</v>
      </c>
      <c r="N86" s="14">
        <f t="shared" si="35"/>
        <v>0</v>
      </c>
      <c r="O86" s="14">
        <f t="shared" si="35"/>
        <v>0</v>
      </c>
      <c r="P86" s="14">
        <f t="shared" si="35"/>
        <v>0</v>
      </c>
      <c r="Q86" s="14">
        <f t="shared" ref="Q86" si="36">SUM(R86:U86)</f>
        <v>0</v>
      </c>
      <c r="R86" s="14">
        <f t="shared" si="35"/>
        <v>0</v>
      </c>
      <c r="S86" s="14">
        <f t="shared" si="35"/>
        <v>0</v>
      </c>
      <c r="T86" s="14">
        <f t="shared" si="35"/>
        <v>0</v>
      </c>
      <c r="U86" s="14">
        <f t="shared" si="35"/>
        <v>0</v>
      </c>
      <c r="V86" s="14">
        <f t="shared" ref="V86:AT86" si="37">SUM(V82:V85)</f>
        <v>0</v>
      </c>
      <c r="W86" s="14">
        <f t="shared" si="34"/>
        <v>0</v>
      </c>
      <c r="X86" s="14">
        <f t="shared" si="37"/>
        <v>0</v>
      </c>
      <c r="Y86" s="14">
        <f t="shared" si="37"/>
        <v>0</v>
      </c>
      <c r="Z86" s="14">
        <f t="shared" si="37"/>
        <v>0</v>
      </c>
      <c r="AA86" s="14">
        <f t="shared" si="37"/>
        <v>0</v>
      </c>
      <c r="AB86" s="14">
        <f t="shared" si="37"/>
        <v>0</v>
      </c>
      <c r="AC86" s="14">
        <f t="shared" si="37"/>
        <v>0</v>
      </c>
      <c r="AD86" s="14">
        <f t="shared" si="37"/>
        <v>0</v>
      </c>
      <c r="AE86" s="14">
        <f t="shared" si="37"/>
        <v>0</v>
      </c>
      <c r="AF86" s="14">
        <f t="shared" si="37"/>
        <v>0</v>
      </c>
      <c r="AG86" s="14">
        <f t="shared" si="37"/>
        <v>0</v>
      </c>
      <c r="AH86" s="14">
        <f t="shared" si="37"/>
        <v>0</v>
      </c>
      <c r="AI86" s="14">
        <f t="shared" si="37"/>
        <v>0</v>
      </c>
      <c r="AJ86" s="14">
        <f t="shared" si="37"/>
        <v>0</v>
      </c>
      <c r="AK86" s="14">
        <f t="shared" si="37"/>
        <v>0</v>
      </c>
      <c r="AL86" s="14">
        <f t="shared" si="37"/>
        <v>0</v>
      </c>
      <c r="AM86" s="14">
        <f t="shared" si="37"/>
        <v>0</v>
      </c>
      <c r="AN86" s="14">
        <f t="shared" si="37"/>
        <v>0</v>
      </c>
      <c r="AO86" s="14">
        <f t="shared" si="37"/>
        <v>0</v>
      </c>
      <c r="AP86" s="14">
        <f t="shared" si="37"/>
        <v>0</v>
      </c>
      <c r="AQ86" s="14">
        <f t="shared" si="37"/>
        <v>0</v>
      </c>
      <c r="AR86" s="14">
        <f t="shared" si="37"/>
        <v>0</v>
      </c>
      <c r="AS86" s="14">
        <f t="shared" si="37"/>
        <v>0</v>
      </c>
      <c r="AT86" s="14">
        <f t="shared" si="37"/>
        <v>0</v>
      </c>
      <c r="AU86" s="14">
        <f>SUM(AU82:AU85)</f>
        <v>0</v>
      </c>
      <c r="AV86" s="14">
        <f>SUM(AV82:AV85)</f>
        <v>0</v>
      </c>
      <c r="AW86" s="14">
        <f t="shared" ref="AW86:BE86" si="38">SUM(AW82:AW85)</f>
        <v>0</v>
      </c>
      <c r="AX86" s="14">
        <f t="shared" si="38"/>
        <v>0</v>
      </c>
      <c r="AY86" s="14">
        <f t="shared" si="38"/>
        <v>0</v>
      </c>
      <c r="AZ86" s="14">
        <f t="shared" si="38"/>
        <v>0</v>
      </c>
      <c r="BA86" s="14">
        <f t="shared" si="38"/>
        <v>0</v>
      </c>
      <c r="BB86" s="14">
        <f t="shared" si="38"/>
        <v>0</v>
      </c>
      <c r="BC86" s="14">
        <f t="shared" si="38"/>
        <v>0</v>
      </c>
      <c r="BD86" s="14">
        <f>SUM(BD82:BD85)</f>
        <v>0</v>
      </c>
      <c r="BE86" s="14">
        <f t="shared" si="38"/>
        <v>0</v>
      </c>
    </row>
    <row r="87" spans="1:57" ht="13.5">
      <c r="A87" s="8" t="s">
        <v>107</v>
      </c>
      <c r="B87" s="12">
        <f t="shared" si="27"/>
        <v>0</v>
      </c>
      <c r="C87" s="12">
        <f t="shared" si="31"/>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3096.10498046875</v>
      </c>
      <c r="AW87" s="12"/>
      <c r="AX87" s="12"/>
      <c r="AY87" s="12"/>
      <c r="AZ87" s="12"/>
      <c r="BA87" s="12"/>
      <c r="BB87" s="12"/>
      <c r="BC87" s="12"/>
      <c r="BD87" s="12">
        <v>3096.10498046875</v>
      </c>
      <c r="BE87" s="12"/>
    </row>
    <row r="88" spans="1:57" ht="13.5">
      <c r="A88" s="8" t="s">
        <v>108</v>
      </c>
      <c r="B88" s="12">
        <f t="shared" si="27"/>
        <v>0</v>
      </c>
      <c r="C88" s="12">
        <f t="shared" si="31"/>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27"/>
        <v>0</v>
      </c>
      <c r="C89" s="12">
        <f t="shared" si="31"/>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27"/>
        <v>0</v>
      </c>
      <c r="C90" s="12">
        <f t="shared" si="31"/>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27"/>
        <v>0</v>
      </c>
      <c r="C91" s="12">
        <f t="shared" si="31"/>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27"/>
        <v>0</v>
      </c>
      <c r="C92" s="12">
        <f t="shared" si="31"/>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L125"/>
  <sheetViews>
    <sheetView zoomScaleNormal="100" workbookViewId="0">
      <pane xSplit="1" ySplit="3" topLeftCell="B4" activePane="bottomRight" state="frozen"/>
      <selection pane="topRight" activeCell="B1" sqref="B1"/>
      <selection pane="bottomLeft" activeCell="A4" sqref="A4"/>
      <selection pane="bottomRight" sqref="A1:XFD1048576"/>
    </sheetView>
  </sheetViews>
  <sheetFormatPr defaultRowHeight="12.75"/>
  <cols>
    <col min="1" max="1" width="35.140625" bestFit="1" customWidth="1"/>
    <col min="2" max="2" width="13.140625" bestFit="1" customWidth="1"/>
    <col min="3" max="3" width="8.85546875" bestFit="1" customWidth="1"/>
    <col min="4" max="4" width="10.85546875" bestFit="1" customWidth="1"/>
    <col min="5" max="5" width="13.140625" bestFit="1" customWidth="1"/>
    <col min="6" max="6" width="9.5703125" bestFit="1" customWidth="1"/>
    <col min="7" max="7" width="8" bestFit="1" customWidth="1"/>
    <col min="8" max="8" width="7" bestFit="1" customWidth="1"/>
    <col min="9" max="9" width="9" bestFit="1" customWidth="1"/>
    <col min="10" max="10" width="10.5703125" bestFit="1" customWidth="1"/>
    <col min="11" max="11" width="9.7109375" bestFit="1" customWidth="1"/>
    <col min="12" max="12" width="6.5703125" bestFit="1" customWidth="1"/>
    <col min="13" max="13" width="11.28515625" bestFit="1" customWidth="1"/>
    <col min="14" max="14" width="10.5703125" bestFit="1" customWidth="1"/>
    <col min="15" max="15" width="10.140625" bestFit="1" customWidth="1"/>
    <col min="16" max="16" width="9.28515625" bestFit="1" customWidth="1"/>
    <col min="17" max="17" width="11.28515625" bestFit="1" customWidth="1"/>
    <col min="18" max="18" width="9.5703125" bestFit="1" customWidth="1"/>
    <col min="19" max="19" width="9.85546875" bestFit="1" customWidth="1"/>
    <col min="20" max="20" width="10.7109375" bestFit="1" customWidth="1"/>
    <col min="21" max="21" width="7.42578125" bestFit="1" customWidth="1"/>
    <col min="22" max="22" width="10.140625" bestFit="1" customWidth="1"/>
    <col min="23" max="24" width="13.140625" bestFit="1" customWidth="1"/>
    <col min="25" max="25" width="9" bestFit="1" customWidth="1"/>
    <col min="26" max="26" width="10.140625" bestFit="1" customWidth="1"/>
    <col min="27" max="27" width="8.5703125" bestFit="1" customWidth="1"/>
    <col min="28" max="28" width="11.28515625" bestFit="1" customWidth="1"/>
    <col min="29" max="29" width="9.5703125" bestFit="1" customWidth="1"/>
    <col min="30" max="30" width="8.7109375" bestFit="1" customWidth="1"/>
    <col min="31" max="31" width="10.140625" bestFit="1" customWidth="1"/>
    <col min="32" max="32" width="11.28515625" bestFit="1" customWidth="1"/>
    <col min="33" max="33" width="8.140625" bestFit="1" customWidth="1"/>
    <col min="34" max="34" width="8.28515625" bestFit="1" customWidth="1"/>
    <col min="35" max="36" width="10.140625" bestFit="1" customWidth="1"/>
    <col min="37" max="37" width="11.28515625" bestFit="1" customWidth="1"/>
    <col min="38" max="38" width="10.140625" bestFit="1" customWidth="1"/>
    <col min="39" max="39" width="9.42578125" bestFit="1" customWidth="1"/>
    <col min="41" max="42" width="10.140625" bestFit="1" customWidth="1"/>
    <col min="43" max="43" width="8.85546875" bestFit="1" customWidth="1"/>
    <col min="44" max="44" width="9.5703125" bestFit="1" customWidth="1"/>
    <col min="45" max="45" width="11.28515625" bestFit="1" customWidth="1"/>
    <col min="46" max="46" width="10" bestFit="1" customWidth="1"/>
    <col min="47" max="47" width="11.28515625" bestFit="1" customWidth="1"/>
    <col min="48" max="48" width="10.140625" bestFit="1" customWidth="1"/>
    <col min="49" max="49" width="10.7109375" bestFit="1" customWidth="1"/>
    <col min="50" max="50" width="13.140625" bestFit="1" customWidth="1"/>
    <col min="51" max="51" width="6.5703125" bestFit="1" customWidth="1"/>
    <col min="52" max="52" width="7.28515625" bestFit="1" customWidth="1"/>
    <col min="53" max="53" width="10.28515625" bestFit="1" customWidth="1"/>
    <col min="54" max="54" width="8.140625" bestFit="1" customWidth="1"/>
    <col min="55" max="55" width="8.28515625" bestFit="1" customWidth="1"/>
    <col min="56" max="56" width="11.28515625" bestFit="1" customWidth="1"/>
    <col min="57" max="57" width="7.140625" bestFit="1"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9"/>
      <c r="BH3" s="129"/>
      <c r="BI3" s="129"/>
      <c r="BJ3" s="129"/>
    </row>
    <row r="4" spans="1:62" ht="13.5">
      <c r="A4" s="22" t="s">
        <v>164</v>
      </c>
      <c r="B4" s="12">
        <f>D4+E4+F4</f>
        <v>5900290.21484375</v>
      </c>
      <c r="C4" s="12">
        <f>G4+H4</f>
        <v>0</v>
      </c>
      <c r="D4" s="12">
        <v>51720.21484375</v>
      </c>
      <c r="E4" s="12">
        <v>5848570</v>
      </c>
      <c r="F4" s="12"/>
      <c r="G4" s="12"/>
      <c r="H4" s="12"/>
      <c r="I4" s="12"/>
      <c r="J4" s="12">
        <v>30481.55859375</v>
      </c>
      <c r="K4" s="12"/>
      <c r="L4" s="12"/>
      <c r="M4" s="12"/>
      <c r="N4" s="12"/>
      <c r="O4" s="12">
        <v>19054</v>
      </c>
      <c r="P4" s="12"/>
      <c r="Q4" s="12">
        <v>428396.03125</v>
      </c>
      <c r="R4" s="12"/>
      <c r="S4" s="12"/>
      <c r="T4" s="12"/>
      <c r="U4" s="12"/>
      <c r="V4" s="12">
        <v>67732.0546875</v>
      </c>
      <c r="W4" s="12">
        <f>SUM(X4:AB4)</f>
        <v>6603.43603515625</v>
      </c>
      <c r="X4" s="12"/>
      <c r="Y4" s="12">
        <v>6603.43603515625</v>
      </c>
      <c r="Z4" s="12"/>
      <c r="AA4" s="12"/>
      <c r="AB4" s="12"/>
      <c r="AC4" s="12">
        <v>4.6457999269478023E-4</v>
      </c>
      <c r="AD4" s="12"/>
      <c r="AE4" s="12">
        <v>14975.66796875</v>
      </c>
      <c r="AF4" s="12">
        <v>359928.8125</v>
      </c>
      <c r="AG4" s="12">
        <v>80.822738647460938</v>
      </c>
      <c r="AH4" s="12"/>
      <c r="AI4" s="12">
        <v>80784.6171875</v>
      </c>
      <c r="AJ4" s="12">
        <v>22752.24609375</v>
      </c>
      <c r="AK4" s="12">
        <v>429362.9375</v>
      </c>
      <c r="AL4" s="12">
        <v>20400.74609375</v>
      </c>
      <c r="AM4" s="12"/>
      <c r="AN4" s="12">
        <v>5214.1142578125</v>
      </c>
      <c r="AO4" s="12">
        <v>18556.59765625</v>
      </c>
      <c r="AP4" s="12">
        <v>17373.40625</v>
      </c>
      <c r="AQ4" s="12">
        <v>2618.666748046875</v>
      </c>
      <c r="AR4" s="12"/>
      <c r="AS4" s="12"/>
      <c r="AT4" s="12"/>
      <c r="AU4" s="12">
        <v>139701.828125</v>
      </c>
      <c r="AV4" s="12">
        <v>15097.0322265625</v>
      </c>
      <c r="AW4" s="12"/>
      <c r="AX4" s="12">
        <v>3754800</v>
      </c>
      <c r="AY4" s="12"/>
      <c r="AZ4" s="12">
        <v>116.02079772949219</v>
      </c>
      <c r="BA4" s="12"/>
      <c r="BB4" s="12"/>
      <c r="BC4" s="12"/>
      <c r="BD4" s="12">
        <v>865335.0625</v>
      </c>
      <c r="BE4" s="12"/>
    </row>
    <row r="5" spans="1:62" ht="13.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266551.96875</v>
      </c>
      <c r="X5" s="12"/>
      <c r="Y5" s="12"/>
      <c r="Z5" s="12"/>
      <c r="AA5" s="12"/>
      <c r="AB5" s="12">
        <v>266551.96875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4796.6956176757812</v>
      </c>
      <c r="C6" s="12">
        <f t="shared" si="1"/>
        <v>0</v>
      </c>
      <c r="D6" s="12">
        <v>737.27301025390625</v>
      </c>
      <c r="E6" s="12">
        <v>4059.422607421875</v>
      </c>
      <c r="F6" s="12"/>
      <c r="G6" s="12"/>
      <c r="H6" s="12"/>
      <c r="I6" s="12"/>
      <c r="J6" s="12"/>
      <c r="K6" s="12"/>
      <c r="L6" s="12"/>
      <c r="M6" s="12"/>
      <c r="N6" s="12"/>
      <c r="O6" s="12">
        <v>0</v>
      </c>
      <c r="P6" s="12"/>
      <c r="Q6" s="12"/>
      <c r="R6" s="12"/>
      <c r="S6" s="12"/>
      <c r="T6" s="12"/>
      <c r="U6" s="12"/>
      <c r="V6" s="12">
        <v>45383.30859375</v>
      </c>
      <c r="W6" s="12">
        <f>SUM(X6:AB6)</f>
        <v>1068203.25</v>
      </c>
      <c r="X6" s="12">
        <v>1068203.25</v>
      </c>
      <c r="Y6" s="12"/>
      <c r="Z6" s="12"/>
      <c r="AA6" s="12"/>
      <c r="AB6" s="12"/>
      <c r="AC6" s="12"/>
      <c r="AD6" s="12"/>
      <c r="AE6" s="12">
        <v>2.9547998905181885</v>
      </c>
      <c r="AF6" s="12">
        <v>68600.6015625</v>
      </c>
      <c r="AG6" s="12">
        <v>1161.03125</v>
      </c>
      <c r="AH6" s="12"/>
      <c r="AI6" s="12">
        <v>3610.228271484375</v>
      </c>
      <c r="AJ6" s="12">
        <v>0.17549876868724823</v>
      </c>
      <c r="AK6" s="12">
        <v>85106.375</v>
      </c>
      <c r="AL6" s="12">
        <v>87991.7890625</v>
      </c>
      <c r="AM6" s="12"/>
      <c r="AN6" s="12">
        <v>7.4444441124796867E-3</v>
      </c>
      <c r="AO6" s="12">
        <v>201.24609375</v>
      </c>
      <c r="AP6" s="12">
        <v>1.5358811616897583</v>
      </c>
      <c r="AQ6" s="12">
        <v>1173.049560546875</v>
      </c>
      <c r="AR6" s="12"/>
      <c r="AS6" s="12">
        <v>111263.1015625</v>
      </c>
      <c r="AT6" s="12"/>
      <c r="AU6" s="12"/>
      <c r="AV6" s="12"/>
      <c r="AW6" s="12"/>
      <c r="AX6" s="12"/>
      <c r="AY6" s="12"/>
      <c r="AZ6" s="12"/>
      <c r="BA6" s="12"/>
      <c r="BB6" s="12"/>
      <c r="BC6" s="12"/>
      <c r="BD6" s="12">
        <v>38246.3984375</v>
      </c>
      <c r="BE6" s="12"/>
    </row>
    <row r="7" spans="1:62" ht="13.5">
      <c r="A7" s="21" t="s">
        <v>124</v>
      </c>
      <c r="B7" s="12">
        <f>D7+E7+F7</f>
        <v>-1457202.607421875</v>
      </c>
      <c r="C7" s="12">
        <f t="shared" si="1"/>
        <v>0</v>
      </c>
      <c r="D7" s="12">
        <v>-19105.857421875</v>
      </c>
      <c r="E7" s="12">
        <v>-1438096.75</v>
      </c>
      <c r="F7" s="12"/>
      <c r="G7" s="12"/>
      <c r="H7" s="12"/>
      <c r="I7" s="12"/>
      <c r="J7" s="12">
        <v>0</v>
      </c>
      <c r="K7" s="12"/>
      <c r="L7" s="12"/>
      <c r="M7" s="12"/>
      <c r="N7" s="12"/>
      <c r="O7" s="12">
        <v>0</v>
      </c>
      <c r="P7" s="12"/>
      <c r="Q7" s="12"/>
      <c r="R7" s="12"/>
      <c r="S7" s="12"/>
      <c r="T7" s="12"/>
      <c r="U7" s="12"/>
      <c r="V7" s="12">
        <v>-45383.30859375</v>
      </c>
      <c r="W7" s="12">
        <f t="shared" ref="W7:W68" si="2">SUM(X7:AB7)</f>
        <v>-657.29742431640625</v>
      </c>
      <c r="X7" s="12">
        <v>-657.29742431640625</v>
      </c>
      <c r="Y7" s="12"/>
      <c r="Z7" s="12"/>
      <c r="AA7" s="12"/>
      <c r="AB7" s="12"/>
      <c r="AC7" s="12"/>
      <c r="AD7" s="12"/>
      <c r="AE7" s="12">
        <v>-5.4240554571151733E-2</v>
      </c>
      <c r="AF7" s="12">
        <v>-15381.2685546875</v>
      </c>
      <c r="AG7" s="12">
        <v>-279.54660034179687</v>
      </c>
      <c r="AH7" s="12"/>
      <c r="AI7" s="12">
        <v>-1681.0191650390625</v>
      </c>
      <c r="AJ7" s="12">
        <v>-415.35562133789062</v>
      </c>
      <c r="AK7" s="12">
        <v>-31784.689453125</v>
      </c>
      <c r="AL7" s="12">
        <v>-77791.3671875</v>
      </c>
      <c r="AM7" s="12"/>
      <c r="AN7" s="12">
        <v>-82.255844116210937</v>
      </c>
      <c r="AO7" s="12">
        <v>-3050.95849609375</v>
      </c>
      <c r="AP7" s="12">
        <v>-229.96792602539062</v>
      </c>
      <c r="AQ7" s="12">
        <v>-3560.8798828125</v>
      </c>
      <c r="AR7" s="12"/>
      <c r="AS7" s="12">
        <v>-4393.58642578125</v>
      </c>
      <c r="AT7" s="12"/>
      <c r="AU7" s="12"/>
      <c r="AV7" s="12"/>
      <c r="AW7" s="12"/>
      <c r="AX7" s="12"/>
      <c r="AY7" s="12"/>
      <c r="AZ7" s="12"/>
      <c r="BA7" s="12"/>
      <c r="BB7" s="12"/>
      <c r="BC7" s="12"/>
      <c r="BD7" s="12">
        <v>-48920.3984375</v>
      </c>
      <c r="BE7" s="12"/>
    </row>
    <row r="8" spans="1:62" ht="13.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c r="A9" s="22" t="s">
        <v>142</v>
      </c>
      <c r="B9" s="12">
        <f>D9+E9+F9</f>
        <v>-197740.9375</v>
      </c>
      <c r="C9" s="12">
        <f t="shared" si="1"/>
        <v>0</v>
      </c>
      <c r="D9" s="12"/>
      <c r="E9" s="12">
        <v>-197740.9375</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4250143.3655395508</v>
      </c>
      <c r="C10" s="14">
        <f>G10+H10</f>
        <v>0</v>
      </c>
      <c r="D10" s="14">
        <f>SUM(D4:D9)</f>
        <v>33351.630432128906</v>
      </c>
      <c r="E10" s="14">
        <f t="shared" ref="E10:L10" si="3">SUM(E4:E9)</f>
        <v>4216791.7351074219</v>
      </c>
      <c r="F10" s="14">
        <f t="shared" si="3"/>
        <v>0</v>
      </c>
      <c r="G10" s="14">
        <f t="shared" si="3"/>
        <v>0</v>
      </c>
      <c r="H10" s="14">
        <f t="shared" si="3"/>
        <v>0</v>
      </c>
      <c r="I10" s="14">
        <f t="shared" si="3"/>
        <v>0</v>
      </c>
      <c r="J10" s="14">
        <f t="shared" si="3"/>
        <v>30481.55859375</v>
      </c>
      <c r="K10" s="14">
        <f t="shared" si="3"/>
        <v>0</v>
      </c>
      <c r="L10" s="14">
        <f t="shared" si="3"/>
        <v>0</v>
      </c>
      <c r="M10" s="14">
        <f>SUM(M4:M9)</f>
        <v>17680.580078125</v>
      </c>
      <c r="N10" s="14">
        <v>0</v>
      </c>
      <c r="O10" s="14">
        <f>SUM(O4:O9)</f>
        <v>19054</v>
      </c>
      <c r="P10" s="14">
        <f t="shared" ref="P10:U10" si="4">SUM(P4:P9)</f>
        <v>0</v>
      </c>
      <c r="Q10" s="14">
        <f>SUM(Q4:Q9)</f>
        <v>428396.03125</v>
      </c>
      <c r="R10" s="14">
        <f t="shared" si="4"/>
        <v>0</v>
      </c>
      <c r="S10" s="14">
        <f t="shared" si="4"/>
        <v>0</v>
      </c>
      <c r="T10" s="14">
        <f t="shared" si="4"/>
        <v>0</v>
      </c>
      <c r="U10" s="14">
        <f t="shared" si="4"/>
        <v>0</v>
      </c>
      <c r="V10" s="14">
        <f>SUM(V4:V9)</f>
        <v>92450.50390625</v>
      </c>
      <c r="W10" s="14">
        <f t="shared" si="2"/>
        <v>1340701.3573608398</v>
      </c>
      <c r="X10" s="14">
        <f>SUM(X4:X9)</f>
        <v>1067545.9525756836</v>
      </c>
      <c r="Y10" s="14">
        <f>SUM(Y4:Y9)</f>
        <v>6603.43603515625</v>
      </c>
      <c r="Z10" s="14">
        <f t="shared" ref="Z10:AR10" si="5">SUM(Z4:Z9)</f>
        <v>0</v>
      </c>
      <c r="AA10" s="14">
        <f t="shared" si="5"/>
        <v>0</v>
      </c>
      <c r="AB10" s="14">
        <f>SUM(AB4:AB9)</f>
        <v>266551.96875</v>
      </c>
      <c r="AC10" s="14">
        <f t="shared" si="5"/>
        <v>4.6457999269478023E-4</v>
      </c>
      <c r="AD10" s="14">
        <f t="shared" si="5"/>
        <v>0</v>
      </c>
      <c r="AE10" s="14">
        <f t="shared" si="5"/>
        <v>14978.568528085947</v>
      </c>
      <c r="AF10" s="14">
        <f>SUM(AF4:AF9)</f>
        <v>413148.1455078125</v>
      </c>
      <c r="AG10" s="14">
        <f>SUM(AG4:AG9)</f>
        <v>962.30738830566406</v>
      </c>
      <c r="AH10" s="14">
        <f t="shared" si="5"/>
        <v>0</v>
      </c>
      <c r="AI10" s="14">
        <f t="shared" si="5"/>
        <v>82713.826293945313</v>
      </c>
      <c r="AJ10" s="14">
        <f>SUM(AJ4:AJ9)</f>
        <v>22337.065971180797</v>
      </c>
      <c r="AK10" s="14">
        <f>SUM(AK4:AK9)</f>
        <v>482684.623046875</v>
      </c>
      <c r="AL10" s="14">
        <f t="shared" si="5"/>
        <v>30601.16796875</v>
      </c>
      <c r="AM10" s="14">
        <f t="shared" si="5"/>
        <v>0</v>
      </c>
      <c r="AN10" s="14">
        <f t="shared" si="5"/>
        <v>5131.8658581404015</v>
      </c>
      <c r="AO10" s="14">
        <f>SUM(AO4:AO9)</f>
        <v>15706.88525390625</v>
      </c>
      <c r="AP10" s="14">
        <f t="shared" si="5"/>
        <v>17144.974205136299</v>
      </c>
      <c r="AQ10" s="14">
        <f t="shared" si="5"/>
        <v>230.83642578125</v>
      </c>
      <c r="AR10" s="14">
        <f t="shared" si="5"/>
        <v>0</v>
      </c>
      <c r="AS10" s="14">
        <f>SUM(AS4:AS9)</f>
        <v>106869.51513671875</v>
      </c>
      <c r="AT10" s="14">
        <f>SUM(AT4:AT9)</f>
        <v>0</v>
      </c>
      <c r="AU10" s="14">
        <f t="shared" ref="AU10:BE10" si="6">SUM(AU4:AU9)</f>
        <v>139701.828125</v>
      </c>
      <c r="AV10" s="14">
        <f t="shared" si="6"/>
        <v>15097.0322265625</v>
      </c>
      <c r="AW10" s="14">
        <f>SUM(AW4:AW9)</f>
        <v>0</v>
      </c>
      <c r="AX10" s="14">
        <f t="shared" si="6"/>
        <v>3754800</v>
      </c>
      <c r="AY10" s="14">
        <f t="shared" si="6"/>
        <v>0</v>
      </c>
      <c r="AZ10" s="14">
        <f t="shared" si="6"/>
        <v>116.02079772949219</v>
      </c>
      <c r="BA10" s="14">
        <f t="shared" si="6"/>
        <v>0</v>
      </c>
      <c r="BB10" s="14">
        <f t="shared" si="6"/>
        <v>0</v>
      </c>
      <c r="BC10" s="14">
        <f t="shared" si="6"/>
        <v>0</v>
      </c>
      <c r="BD10" s="14">
        <f>SUM(BD4:BD9)</f>
        <v>854661.0625</v>
      </c>
      <c r="BE10" s="14">
        <f t="shared" si="6"/>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129952.18112945557</v>
      </c>
      <c r="C12" s="12">
        <f>G12+H12</f>
        <v>0</v>
      </c>
      <c r="D12" s="12">
        <f>(D10-(D11+D13+D31+D43)-D44)</f>
        <v>-110378.3712387085</v>
      </c>
      <c r="E12" s="12">
        <f>(E10-(E11+E13+E31+E43)-E44)</f>
        <v>240330.55236816406</v>
      </c>
      <c r="F12" s="12">
        <f t="shared" ref="F12:L12" si="7">(F10-(F11+F13+F31+F43)-F44)</f>
        <v>0</v>
      </c>
      <c r="G12" s="12">
        <f t="shared" si="7"/>
        <v>0</v>
      </c>
      <c r="H12" s="12">
        <f t="shared" si="7"/>
        <v>0</v>
      </c>
      <c r="I12" s="12">
        <f t="shared" si="7"/>
        <v>0</v>
      </c>
      <c r="J12" s="12">
        <f t="shared" si="7"/>
        <v>-21598.4765625</v>
      </c>
      <c r="K12" s="12">
        <f t="shared" si="7"/>
        <v>0</v>
      </c>
      <c r="L12" s="12">
        <f t="shared" si="7"/>
        <v>0</v>
      </c>
      <c r="M12" s="12">
        <f>(M10-(M11+M13+M31+M43)-M44)</f>
        <v>-88004.009643554688</v>
      </c>
      <c r="N12" s="12">
        <v>0</v>
      </c>
      <c r="O12" s="12">
        <v>0</v>
      </c>
      <c r="P12" s="12">
        <f t="shared" ref="P12:U12" si="8">(P10-(P11+P13+P31+P43)-P44)</f>
        <v>0</v>
      </c>
      <c r="Q12" s="12">
        <f t="shared" si="8"/>
        <v>3.125E-2</v>
      </c>
      <c r="R12" s="12">
        <f t="shared" si="8"/>
        <v>0</v>
      </c>
      <c r="S12" s="12">
        <f t="shared" si="8"/>
        <v>0</v>
      </c>
      <c r="T12" s="12">
        <f t="shared" si="8"/>
        <v>0</v>
      </c>
      <c r="U12" s="12">
        <f t="shared" si="8"/>
        <v>0</v>
      </c>
      <c r="V12" s="12">
        <f>(V10-(V11+V13+V31+V43)-V44)</f>
        <v>24718.44921875</v>
      </c>
      <c r="W12" s="12">
        <f t="shared" si="2"/>
        <v>-4.742431640625E-2</v>
      </c>
      <c r="X12" s="12">
        <f t="shared" ref="X12:BE12" si="9">(X10-(X11+X13+X31+X43)-X44)</f>
        <v>-4.742431640625E-2</v>
      </c>
      <c r="Y12" s="12">
        <f>(Y10-(Y11+Y13+Y31+Y43)-Y44)</f>
        <v>0</v>
      </c>
      <c r="Z12" s="12">
        <f t="shared" si="9"/>
        <v>0</v>
      </c>
      <c r="AA12" s="12">
        <f t="shared" si="9"/>
        <v>0</v>
      </c>
      <c r="AB12" s="12">
        <f>(AB10-(AB11+AB13+AB31+AB43)-AB44)</f>
        <v>0</v>
      </c>
      <c r="AC12" s="12">
        <f t="shared" si="9"/>
        <v>-4.5848003355786204E-4</v>
      </c>
      <c r="AD12" s="12">
        <f t="shared" si="9"/>
        <v>0</v>
      </c>
      <c r="AE12" s="12">
        <f t="shared" si="9"/>
        <v>-425.49456135928631</v>
      </c>
      <c r="AF12" s="12">
        <f>(AF10-(AF11+AF13+AF31+AF43)-AF44)</f>
        <v>-1.2370109558105469E-2</v>
      </c>
      <c r="AG12" s="12">
        <f>(AG10-(AG11+AG13+AG31+AG43)-AG44)</f>
        <v>-7.62939453125E-5</v>
      </c>
      <c r="AH12" s="12">
        <f t="shared" si="9"/>
        <v>0</v>
      </c>
      <c r="AI12" s="12">
        <f t="shared" si="9"/>
        <v>2.0751953125E-3</v>
      </c>
      <c r="AJ12" s="12">
        <f t="shared" si="9"/>
        <v>2.6003271341323853E-4</v>
      </c>
      <c r="AK12" s="12">
        <f t="shared" si="9"/>
        <v>7.9345703125E-3</v>
      </c>
      <c r="AL12" s="12">
        <f>(AL10-(AL11+AL13+AL31+AL43)-AL44)</f>
        <v>1.2648105621337891E-3</v>
      </c>
      <c r="AM12" s="12">
        <f t="shared" si="9"/>
        <v>0</v>
      </c>
      <c r="AN12" s="12">
        <f t="shared" si="9"/>
        <v>-0.13317060191184282</v>
      </c>
      <c r="AO12" s="12">
        <f t="shared" si="9"/>
        <v>-1.352543942630291E-3</v>
      </c>
      <c r="AP12" s="12">
        <f t="shared" si="9"/>
        <v>-7117.4720610380173</v>
      </c>
      <c r="AQ12" s="12">
        <f t="shared" si="9"/>
        <v>-9.869446512311697E-5</v>
      </c>
      <c r="AR12" s="12">
        <f t="shared" si="9"/>
        <v>0</v>
      </c>
      <c r="AS12" s="12">
        <f t="shared" si="9"/>
        <v>-8.30078125E-3</v>
      </c>
      <c r="AT12" s="12">
        <f t="shared" si="9"/>
        <v>0</v>
      </c>
      <c r="AU12" s="12">
        <f t="shared" si="9"/>
        <v>0</v>
      </c>
      <c r="AV12" s="12">
        <f>(AV10-(AV11+AV13+AV31+AV43)-AV44)</f>
        <v>10903.412109375</v>
      </c>
      <c r="AW12" s="12">
        <f t="shared" si="9"/>
        <v>0</v>
      </c>
      <c r="AX12" s="12">
        <f t="shared" si="9"/>
        <v>0</v>
      </c>
      <c r="AY12" s="12">
        <f t="shared" si="9"/>
        <v>0</v>
      </c>
      <c r="AZ12" s="12">
        <f t="shared" si="9"/>
        <v>0</v>
      </c>
      <c r="BA12" s="12">
        <f t="shared" si="9"/>
        <v>0</v>
      </c>
      <c r="BB12" s="12">
        <f t="shared" si="9"/>
        <v>0</v>
      </c>
      <c r="BC12" s="12">
        <f t="shared" si="9"/>
        <v>0</v>
      </c>
      <c r="BD12" s="12">
        <f>(BD10-(BD11+BD13+BD31+BD43)-BD44)</f>
        <v>121466.25663632154</v>
      </c>
      <c r="BE12" s="12">
        <f t="shared" si="9"/>
        <v>0</v>
      </c>
    </row>
    <row r="13" spans="1:62" s="2" customFormat="1">
      <c r="A13" s="13" t="s">
        <v>60</v>
      </c>
      <c r="B13" s="14">
        <f>D13+E13+F13</f>
        <v>3151850.140625</v>
      </c>
      <c r="C13" s="14">
        <f>G13+H13</f>
        <v>0</v>
      </c>
      <c r="D13" s="14">
        <f>SUM(D14:D30)</f>
        <v>48992.3671875</v>
      </c>
      <c r="E13" s="14">
        <f t="shared" ref="E13:J13" si="10">SUM(E14:E30)</f>
        <v>3102857.7734375</v>
      </c>
      <c r="F13" s="14">
        <f t="shared" si="10"/>
        <v>0</v>
      </c>
      <c r="G13" s="14">
        <f t="shared" si="10"/>
        <v>0</v>
      </c>
      <c r="H13" s="14">
        <f t="shared" si="10"/>
        <v>0</v>
      </c>
      <c r="I13" s="14">
        <f t="shared" si="10"/>
        <v>0</v>
      </c>
      <c r="J13" s="14">
        <f t="shared" si="10"/>
        <v>7907.22265625</v>
      </c>
      <c r="K13" s="14">
        <f>SUM(K14:K30)</f>
        <v>0</v>
      </c>
      <c r="L13" s="14">
        <f>SUM(L14:L30)</f>
        <v>0</v>
      </c>
      <c r="M13" s="14">
        <f>SUM(M14:M30)</f>
        <v>0</v>
      </c>
      <c r="N13" s="14">
        <f>SUM(N14:N30)</f>
        <v>0</v>
      </c>
      <c r="O13" s="14">
        <f>SUM(O14:O30)</f>
        <v>0</v>
      </c>
      <c r="P13" s="14">
        <f t="shared" ref="P13:AT13" si="11">SUM(P14:P30)</f>
        <v>0</v>
      </c>
      <c r="Q13" s="14">
        <f>SUM(Q14:Q30)</f>
        <v>237996</v>
      </c>
      <c r="R13" s="14">
        <f t="shared" si="11"/>
        <v>0</v>
      </c>
      <c r="S13" s="14">
        <f t="shared" si="11"/>
        <v>0</v>
      </c>
      <c r="T13" s="14">
        <f t="shared" si="11"/>
        <v>0</v>
      </c>
      <c r="U13" s="14">
        <f t="shared" si="11"/>
        <v>0</v>
      </c>
      <c r="V13" s="14">
        <f t="shared" si="11"/>
        <v>67732.0546875</v>
      </c>
      <c r="W13" s="14">
        <f>SUM(X13:AB13)</f>
        <v>1340701.4047851562</v>
      </c>
      <c r="X13" s="14">
        <f t="shared" si="11"/>
        <v>1067546</v>
      </c>
      <c r="Y13" s="14">
        <f>SUM(Y14:Y30)</f>
        <v>6603.43603515625</v>
      </c>
      <c r="Z13" s="14">
        <f t="shared" si="11"/>
        <v>0</v>
      </c>
      <c r="AA13" s="14">
        <f t="shared" si="11"/>
        <v>0</v>
      </c>
      <c r="AB13" s="14">
        <f>SUM(AB14:AB30)</f>
        <v>266551.96875</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0</v>
      </c>
      <c r="AV13" s="14">
        <f>SUM(AV14:AV30)</f>
        <v>0</v>
      </c>
      <c r="AW13" s="14">
        <f t="shared" ref="AW13:BE13" si="12">SUM(AW14:AW30)</f>
        <v>0</v>
      </c>
      <c r="AX13" s="14">
        <f t="shared" si="12"/>
        <v>0</v>
      </c>
      <c r="AY13" s="14">
        <f t="shared" si="12"/>
        <v>0</v>
      </c>
      <c r="AZ13" s="14">
        <f t="shared" si="12"/>
        <v>0</v>
      </c>
      <c r="BA13" s="14">
        <f t="shared" si="12"/>
        <v>0</v>
      </c>
      <c r="BB13" s="14">
        <f t="shared" si="12"/>
        <v>0</v>
      </c>
      <c r="BC13" s="14">
        <f t="shared" si="12"/>
        <v>0</v>
      </c>
      <c r="BD13" s="14">
        <f>SUM(BD14:BD30)</f>
        <v>0</v>
      </c>
      <c r="BE13" s="14">
        <f t="shared" si="12"/>
        <v>0</v>
      </c>
    </row>
    <row r="14" spans="1:62" ht="13.5">
      <c r="A14" s="22" t="s">
        <v>167</v>
      </c>
      <c r="B14" s="12">
        <f>D14+E14+F14</f>
        <v>2312744</v>
      </c>
      <c r="C14" s="12">
        <f t="shared" si="1"/>
        <v>0</v>
      </c>
      <c r="D14" s="12"/>
      <c r="E14" s="12">
        <v>2312744</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ht="13.5">
      <c r="A15" s="8" t="s">
        <v>61</v>
      </c>
      <c r="B15" s="12">
        <f t="shared" si="0"/>
        <v>68380.5234375</v>
      </c>
      <c r="C15" s="12">
        <f t="shared" si="1"/>
        <v>0</v>
      </c>
      <c r="D15" s="12"/>
      <c r="E15" s="12">
        <v>68380.5234375</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48992.3671875</v>
      </c>
      <c r="C23" s="12">
        <f t="shared" si="1"/>
        <v>0</v>
      </c>
      <c r="D23" s="12">
        <v>48992.3671875</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7907.22265625</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1340701.4047851562</v>
      </c>
      <c r="X28" s="12">
        <v>1067546</v>
      </c>
      <c r="Y28" s="12">
        <v>6603.43603515625</v>
      </c>
      <c r="Z28" s="12"/>
      <c r="AA28" s="12"/>
      <c r="AB28" s="12">
        <v>266551.96875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721733.25</v>
      </c>
      <c r="C29" s="12">
        <f t="shared" si="1"/>
        <v>0</v>
      </c>
      <c r="D29" s="12"/>
      <c r="E29" s="12">
        <v>721733.25</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44531.210534393787</v>
      </c>
      <c r="BE31" s="14">
        <f t="shared" si="15"/>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29764.345703125</v>
      </c>
      <c r="BE38" s="12"/>
    </row>
    <row r="39" spans="1:64" ht="13.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0.53280001878738403</v>
      </c>
      <c r="BE39" s="12"/>
    </row>
    <row r="40" spans="1:64" ht="13.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14766.33203125</v>
      </c>
      <c r="BE40" s="12"/>
    </row>
    <row r="41" spans="1:64" ht="13.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33645.59765625</v>
      </c>
      <c r="BE43" s="12"/>
    </row>
    <row r="44" spans="1:64" s="2" customFormat="1" ht="15.75">
      <c r="A44" s="13" t="s">
        <v>80</v>
      </c>
      <c r="B44" s="14">
        <f>D44+E44+F44</f>
        <v>968341.04378509521</v>
      </c>
      <c r="C44" s="14">
        <f t="shared" si="1"/>
        <v>0</v>
      </c>
      <c r="D44" s="14">
        <f t="shared" ref="D44:L44" si="16">D45+D59+D67</f>
        <v>94737.634483337402</v>
      </c>
      <c r="E44" s="14">
        <f>E45+E59+E67</f>
        <v>873603.40930175781</v>
      </c>
      <c r="F44" s="14">
        <f t="shared" si="16"/>
        <v>0</v>
      </c>
      <c r="G44" s="14">
        <f t="shared" si="16"/>
        <v>0</v>
      </c>
      <c r="H44" s="14">
        <f t="shared" si="16"/>
        <v>0</v>
      </c>
      <c r="I44" s="14">
        <f t="shared" si="16"/>
        <v>0</v>
      </c>
      <c r="J44" s="14">
        <f t="shared" si="16"/>
        <v>44172.8125</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9.2306002625264227E-4</v>
      </c>
      <c r="AD44" s="14">
        <f t="shared" si="17"/>
        <v>0</v>
      </c>
      <c r="AE44" s="14">
        <f>AE45+AE59+AE67</f>
        <v>15404.063089445233</v>
      </c>
      <c r="AF44" s="14">
        <f>AF45+AF59+AF67</f>
        <v>413148.15787792206</v>
      </c>
      <c r="AG44" s="14">
        <f>AG45+AG59+AG67</f>
        <v>962.30746459960937</v>
      </c>
      <c r="AH44" s="14">
        <f t="shared" si="17"/>
        <v>0</v>
      </c>
      <c r="AI44" s="14">
        <f t="shared" si="17"/>
        <v>82713.82421875</v>
      </c>
      <c r="AJ44" s="14">
        <f t="shared" si="17"/>
        <v>22337.065711148083</v>
      </c>
      <c r="AK44" s="14">
        <f t="shared" si="17"/>
        <v>482684.61511230469</v>
      </c>
      <c r="AL44" s="14">
        <f t="shared" si="17"/>
        <v>30601.166703939438</v>
      </c>
      <c r="AM44" s="14">
        <f t="shared" si="17"/>
        <v>0</v>
      </c>
      <c r="AN44" s="14">
        <f t="shared" si="17"/>
        <v>5131.9990287423134</v>
      </c>
      <c r="AO44" s="14">
        <f>AO45+AO59+AO67</f>
        <v>15706.886606450193</v>
      </c>
      <c r="AP44" s="14">
        <f t="shared" si="17"/>
        <v>24262.446266174316</v>
      </c>
      <c r="AQ44" s="14">
        <f t="shared" si="17"/>
        <v>230.83652447571512</v>
      </c>
      <c r="AR44" s="14">
        <f t="shared" si="17"/>
        <v>0</v>
      </c>
      <c r="AS44" s="14">
        <f t="shared" si="17"/>
        <v>106869.5234375</v>
      </c>
      <c r="AT44" s="14">
        <f>AT45+AT59+AT67</f>
        <v>0</v>
      </c>
      <c r="AU44" s="14">
        <f t="shared" ref="AU44:BC44" si="18">AU45+AU59+AU67</f>
        <v>139701.828125</v>
      </c>
      <c r="AV44" s="14">
        <f t="shared" si="18"/>
        <v>4193.6201171875</v>
      </c>
      <c r="AW44" s="14">
        <f t="shared" si="18"/>
        <v>0</v>
      </c>
      <c r="AX44" s="14">
        <f t="shared" si="18"/>
        <v>3754800</v>
      </c>
      <c r="AY44" s="14">
        <f t="shared" si="18"/>
        <v>0</v>
      </c>
      <c r="AZ44" s="14">
        <f t="shared" si="18"/>
        <v>116.02079772949219</v>
      </c>
      <c r="BA44" s="14">
        <f t="shared" si="18"/>
        <v>0</v>
      </c>
      <c r="BB44" s="14">
        <f t="shared" si="18"/>
        <v>0</v>
      </c>
      <c r="BC44" s="14">
        <f t="shared" si="18"/>
        <v>0</v>
      </c>
      <c r="BD44" s="14">
        <f>BD45+BD59+BD67</f>
        <v>655017.99767303467</v>
      </c>
      <c r="BE44" s="14">
        <f>BE45+BE59+BE67</f>
        <v>0</v>
      </c>
      <c r="BF44" s="6"/>
      <c r="BG44" s="6"/>
      <c r="BH44" s="6"/>
      <c r="BI44" s="6"/>
      <c r="BJ44" s="6"/>
      <c r="BK44" s="6"/>
      <c r="BL44" s="6"/>
    </row>
    <row r="45" spans="1:64" s="2" customFormat="1">
      <c r="A45" s="13" t="s">
        <v>81</v>
      </c>
      <c r="B45" s="14">
        <f>D45+E45+F45</f>
        <v>650444.72420501709</v>
      </c>
      <c r="C45" s="14">
        <f t="shared" si="1"/>
        <v>0</v>
      </c>
      <c r="D45" s="14">
        <f>SUM(D46:D58)</f>
        <v>91634.54061126709</v>
      </c>
      <c r="E45" s="14">
        <f t="shared" ref="E45:L45" si="19">SUM(E46:E58)</f>
        <v>558810.18359375</v>
      </c>
      <c r="F45" s="14">
        <f>SUM(F46:F58)</f>
        <v>0</v>
      </c>
      <c r="G45" s="14">
        <f t="shared" si="19"/>
        <v>0</v>
      </c>
      <c r="H45" s="14">
        <f t="shared" si="19"/>
        <v>0</v>
      </c>
      <c r="I45" s="14">
        <f t="shared" si="19"/>
        <v>0</v>
      </c>
      <c r="J45" s="14">
        <f t="shared" si="19"/>
        <v>44172.8125</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0</v>
      </c>
      <c r="AF45" s="14">
        <f>SUM(AF46:AF58)</f>
        <v>448.28328704833984</v>
      </c>
      <c r="AG45" s="14">
        <f>SUM(AG46:AG58)</f>
        <v>0</v>
      </c>
      <c r="AH45" s="14">
        <f t="shared" si="20"/>
        <v>0</v>
      </c>
      <c r="AI45" s="14">
        <f t="shared" si="20"/>
        <v>0</v>
      </c>
      <c r="AJ45" s="14">
        <f t="shared" si="20"/>
        <v>503.57794952392578</v>
      </c>
      <c r="AK45" s="14">
        <f t="shared" si="20"/>
        <v>44769.1767578125</v>
      </c>
      <c r="AL45" s="14">
        <f t="shared" si="20"/>
        <v>145.77072525024414</v>
      </c>
      <c r="AM45" s="14">
        <f t="shared" si="20"/>
        <v>0</v>
      </c>
      <c r="AN45" s="14">
        <f t="shared" si="20"/>
        <v>30.980209201574326</v>
      </c>
      <c r="AO45" s="14">
        <f>SUM(AO46:AO58)</f>
        <v>3530.3594970703125</v>
      </c>
      <c r="AP45" s="14">
        <f>SUM(AP46:AP58)</f>
        <v>13365.8330078125</v>
      </c>
      <c r="AQ45" s="14">
        <f t="shared" si="20"/>
        <v>1.5104908309876919</v>
      </c>
      <c r="AR45" s="14">
        <f t="shared" si="20"/>
        <v>0</v>
      </c>
      <c r="AS45" s="14">
        <f t="shared" si="20"/>
        <v>0</v>
      </c>
      <c r="AT45" s="14">
        <f t="shared" si="20"/>
        <v>0</v>
      </c>
      <c r="AU45" s="14">
        <f t="shared" si="20"/>
        <v>139701.828125</v>
      </c>
      <c r="AV45" s="14">
        <f t="shared" si="20"/>
        <v>4193.6201171875</v>
      </c>
      <c r="AW45" s="14">
        <f t="shared" si="20"/>
        <v>0</v>
      </c>
      <c r="AX45" s="14">
        <f t="shared" si="20"/>
        <v>0</v>
      </c>
      <c r="AY45" s="14">
        <f t="shared" si="20"/>
        <v>0</v>
      </c>
      <c r="AZ45" s="14">
        <f t="shared" si="20"/>
        <v>0</v>
      </c>
      <c r="BA45" s="14">
        <f t="shared" si="20"/>
        <v>0</v>
      </c>
      <c r="BB45" s="14">
        <f t="shared" si="20"/>
        <v>0</v>
      </c>
      <c r="BC45" s="14">
        <f t="shared" si="20"/>
        <v>0</v>
      </c>
      <c r="BD45" s="14">
        <f>SUM(BD46:BD58)</f>
        <v>305623.15295410156</v>
      </c>
      <c r="BE45" s="14">
        <f>SUM(BE46:BE58)</f>
        <v>0</v>
      </c>
      <c r="BF45" s="5"/>
    </row>
    <row r="46" spans="1:64" ht="13.5">
      <c r="A46" s="22" t="s">
        <v>144</v>
      </c>
      <c r="B46" s="12">
        <f t="shared" si="0"/>
        <v>96518.6943359375</v>
      </c>
      <c r="C46" s="12">
        <f t="shared" si="1"/>
        <v>0</v>
      </c>
      <c r="D46" s="12">
        <v>3447.8818359375</v>
      </c>
      <c r="E46" s="12">
        <v>93070.8125</v>
      </c>
      <c r="F46" s="12"/>
      <c r="G46" s="12"/>
      <c r="H46" s="12"/>
      <c r="I46" s="12"/>
      <c r="J46" s="12">
        <v>44172.8125</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66932.0703125</v>
      </c>
      <c r="BE46" s="12"/>
    </row>
    <row r="47" spans="1:64" ht="13.5">
      <c r="A47" s="22" t="s">
        <v>145</v>
      </c>
      <c r="B47" s="12">
        <f t="shared" si="0"/>
        <v>52263.172760009766</v>
      </c>
      <c r="C47" s="12">
        <f t="shared" si="1"/>
        <v>0</v>
      </c>
      <c r="D47" s="12">
        <v>376.24697875976562</v>
      </c>
      <c r="E47" s="12">
        <v>51886.92578125</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36464.1015625</v>
      </c>
      <c r="BE47" s="12"/>
    </row>
    <row r="48" spans="1:64" ht="13.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62737.2578125</v>
      </c>
      <c r="BE48" s="12"/>
    </row>
    <row r="49" spans="1:58" ht="13.5">
      <c r="A49" s="22" t="s">
        <v>146</v>
      </c>
      <c r="B49" s="12">
        <f>D49+E49+F49</f>
        <v>106855.5234375</v>
      </c>
      <c r="C49" s="12">
        <f t="shared" si="1"/>
        <v>0</v>
      </c>
      <c r="D49" s="12">
        <v>17441.375</v>
      </c>
      <c r="E49" s="12">
        <v>89414.1484375</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9454.0859375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168.35455322265625</v>
      </c>
      <c r="BE50" s="12"/>
    </row>
    <row r="51" spans="1:58" ht="13.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167.26527404785156</v>
      </c>
      <c r="BE51" s="12"/>
    </row>
    <row r="52" spans="1:58" ht="13.5">
      <c r="A52" s="22" t="s">
        <v>148</v>
      </c>
      <c r="B52" s="12">
        <f>D52+E52+F52</f>
        <v>51160.955375671387</v>
      </c>
      <c r="C52" s="12">
        <f t="shared" si="1"/>
        <v>0</v>
      </c>
      <c r="D52" s="12">
        <v>115.97100067138672</v>
      </c>
      <c r="E52" s="12">
        <v>51044.984375</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333.85589599609375</v>
      </c>
      <c r="AG52" s="12"/>
      <c r="AH52" s="12"/>
      <c r="AI52" s="12"/>
      <c r="AJ52" s="12">
        <v>471.18670654296875</v>
      </c>
      <c r="AK52" s="12">
        <v>30491.09765625</v>
      </c>
      <c r="AL52" s="12">
        <v>121.92019653320312</v>
      </c>
      <c r="AM52" s="12"/>
      <c r="AN52" s="12">
        <v>30.708135604858398</v>
      </c>
      <c r="AO52" s="12">
        <v>3181.81396484375</v>
      </c>
      <c r="AP52" s="12"/>
      <c r="AQ52" s="12">
        <v>4.8240002244710922E-2</v>
      </c>
      <c r="AR52" s="12"/>
      <c r="AS52" s="12"/>
      <c r="AT52" s="12"/>
      <c r="AU52" s="12"/>
      <c r="AV52" s="12"/>
      <c r="AW52" s="12"/>
      <c r="AX52" s="12"/>
      <c r="AY52" s="12"/>
      <c r="AZ52" s="12"/>
      <c r="BA52" s="12"/>
      <c r="BB52" s="12"/>
      <c r="BC52" s="12"/>
      <c r="BD52" s="12">
        <v>112.08418273925781</v>
      </c>
      <c r="BE52" s="12"/>
    </row>
    <row r="53" spans="1:58" ht="13.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2761.84375</v>
      </c>
      <c r="BE53" s="12"/>
    </row>
    <row r="54" spans="1:58" ht="13.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5776.8623046875</v>
      </c>
      <c r="BE54" s="12"/>
    </row>
    <row r="55" spans="1:58" ht="13.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987.92401123046875</v>
      </c>
      <c r="BE55" s="12"/>
    </row>
    <row r="56" spans="1:58" ht="13.5">
      <c r="A56" s="8" t="s">
        <v>85</v>
      </c>
      <c r="B56" s="12">
        <f t="shared" si="0"/>
        <v>68426.421875</v>
      </c>
      <c r="C56" s="12">
        <f t="shared" si="1"/>
        <v>0</v>
      </c>
      <c r="D56" s="12">
        <v>68426.421875</v>
      </c>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c r="AF56" s="12">
        <v>114.42739105224609</v>
      </c>
      <c r="AG56" s="12"/>
      <c r="AH56" s="12"/>
      <c r="AI56" s="12"/>
      <c r="AJ56" s="12">
        <v>32.391242980957031</v>
      </c>
      <c r="AK56" s="12">
        <v>14278.0791015625</v>
      </c>
      <c r="AL56" s="12">
        <v>23.850528717041016</v>
      </c>
      <c r="AM56" s="12"/>
      <c r="AN56" s="12">
        <v>0.27207359671592712</v>
      </c>
      <c r="AO56" s="12">
        <v>348.5455322265625</v>
      </c>
      <c r="AP56" s="12">
        <v>13365.8330078125</v>
      </c>
      <c r="AQ56" s="12">
        <v>1.462250828742981</v>
      </c>
      <c r="AR56" s="12"/>
      <c r="AS56" s="12"/>
      <c r="AT56" s="12"/>
      <c r="AU56" s="12"/>
      <c r="AV56" s="12"/>
      <c r="AW56" s="12"/>
      <c r="AX56" s="12"/>
      <c r="AY56" s="12"/>
      <c r="AZ56" s="12"/>
      <c r="BA56" s="12"/>
      <c r="BB56" s="12"/>
      <c r="BC56" s="12"/>
      <c r="BD56" s="12">
        <v>324.99807739257812</v>
      </c>
      <c r="BE56" s="12"/>
    </row>
    <row r="57" spans="1:58" ht="13.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2722.04736328125</v>
      </c>
      <c r="BE57" s="12"/>
    </row>
    <row r="58" spans="1:58" ht="13.5">
      <c r="A58" s="22" t="s">
        <v>151</v>
      </c>
      <c r="B58" s="12">
        <f t="shared" si="0"/>
        <v>275219.95642089844</v>
      </c>
      <c r="C58" s="12">
        <f t="shared" si="1"/>
        <v>0</v>
      </c>
      <c r="D58" s="12">
        <v>1826.6439208984375</v>
      </c>
      <c r="E58" s="12">
        <v>273393.3125</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139701.828125</v>
      </c>
      <c r="AV58" s="12">
        <v>4193.6201171875</v>
      </c>
      <c r="AW58" s="12"/>
      <c r="AX58" s="12"/>
      <c r="AY58" s="12"/>
      <c r="AZ58" s="12"/>
      <c r="BA58" s="12"/>
      <c r="BB58" s="12"/>
      <c r="BC58" s="12"/>
      <c r="BD58" s="12">
        <v>117014.2578125</v>
      </c>
      <c r="BE58" s="12"/>
    </row>
    <row r="59" spans="1:58" s="2" customFormat="1">
      <c r="A59" s="13" t="s">
        <v>87</v>
      </c>
      <c r="B59" s="14">
        <f t="shared" si="0"/>
        <v>2035.47607421875</v>
      </c>
      <c r="C59" s="14">
        <f t="shared" si="1"/>
        <v>0</v>
      </c>
      <c r="D59" s="14">
        <f t="shared" ref="D59:L59" si="21">SUM(D60:D66)</f>
        <v>0</v>
      </c>
      <c r="E59" s="14">
        <f t="shared" si="21"/>
        <v>2035.47607421875</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8.7656095623970032E-2</v>
      </c>
      <c r="AF59" s="14">
        <f>SUM(AF60:AF66)</f>
        <v>407180.00557231903</v>
      </c>
      <c r="AG59" s="14">
        <f>SUM(AG60:AG66)</f>
        <v>962.30746459960937</v>
      </c>
      <c r="AH59" s="14">
        <f t="shared" si="22"/>
        <v>0</v>
      </c>
      <c r="AI59" s="14">
        <f t="shared" si="22"/>
        <v>82713.82421875</v>
      </c>
      <c r="AJ59" s="14">
        <f t="shared" si="22"/>
        <v>330.84493935853243</v>
      </c>
      <c r="AK59" s="14">
        <f t="shared" si="22"/>
        <v>396573.73510742188</v>
      </c>
      <c r="AL59" s="14">
        <f t="shared" si="22"/>
        <v>313.66836547851562</v>
      </c>
      <c r="AM59" s="14">
        <f t="shared" si="22"/>
        <v>0</v>
      </c>
      <c r="AN59" s="14">
        <f t="shared" si="22"/>
        <v>0.28783199191093445</v>
      </c>
      <c r="AO59" s="14">
        <f>SUM(AO60:AO66)</f>
        <v>11565.005062103271</v>
      </c>
      <c r="AP59" s="14">
        <f>SUM(AP60:AP66)</f>
        <v>0</v>
      </c>
      <c r="AQ59" s="14">
        <f t="shared" si="22"/>
        <v>44.634860992431641</v>
      </c>
      <c r="AR59" s="14">
        <f t="shared" si="22"/>
        <v>0</v>
      </c>
      <c r="AS59" s="14">
        <f t="shared" si="22"/>
        <v>0</v>
      </c>
      <c r="AT59" s="14">
        <f t="shared" si="22"/>
        <v>0</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13164.897453308105</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v>161.64547729492187</v>
      </c>
      <c r="AH60" s="12"/>
      <c r="AI60" s="12">
        <v>35955.94921875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800.6619873046875</v>
      </c>
      <c r="AH61" s="12"/>
      <c r="AI61" s="12">
        <v>46757.875</v>
      </c>
      <c r="AJ61" s="12"/>
      <c r="AK61" s="12"/>
      <c r="AL61" s="12"/>
      <c r="AM61" s="12"/>
      <c r="AN61" s="12"/>
      <c r="AO61" s="12"/>
      <c r="AP61" s="12"/>
      <c r="AQ61" s="12"/>
      <c r="AR61" s="12"/>
      <c r="AS61" s="12"/>
      <c r="AT61" s="12"/>
      <c r="AU61" s="12"/>
      <c r="AV61" s="12"/>
      <c r="AW61" s="12"/>
      <c r="AX61" s="12"/>
      <c r="AY61" s="12"/>
      <c r="AZ61" s="12"/>
      <c r="BA61" s="12"/>
      <c r="BB61" s="12"/>
      <c r="BC61" s="12"/>
      <c r="BD61" s="12">
        <v>230.32078552246094</v>
      </c>
      <c r="BE61" s="12"/>
    </row>
    <row r="62" spans="1:58" ht="13.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v>8.7656095623970032E-2</v>
      </c>
      <c r="AF62" s="12">
        <v>407171.75</v>
      </c>
      <c r="AG62" s="12"/>
      <c r="AH62" s="12"/>
      <c r="AI62" s="12"/>
      <c r="AJ62" s="12">
        <v>330.72283935546875</v>
      </c>
      <c r="AK62" s="12">
        <v>292529.65625</v>
      </c>
      <c r="AL62" s="12">
        <v>313.66836547851562</v>
      </c>
      <c r="AM62" s="12"/>
      <c r="AN62" s="12">
        <v>0.15436799824237823</v>
      </c>
      <c r="AO62" s="12">
        <v>11017.6591796875</v>
      </c>
      <c r="AP62" s="12"/>
      <c r="AQ62" s="12"/>
      <c r="AR62" s="12"/>
      <c r="AS62" s="12"/>
      <c r="AT62" s="12"/>
      <c r="AU62" s="12"/>
      <c r="AV62" s="12"/>
      <c r="AW62" s="12"/>
      <c r="AX62" s="12"/>
      <c r="AY62" s="12"/>
      <c r="AZ62" s="12"/>
      <c r="BA62" s="12"/>
      <c r="BB62" s="12"/>
      <c r="BC62" s="12"/>
      <c r="BD62" s="12">
        <v>86.493598937988281</v>
      </c>
      <c r="BE62" s="12"/>
    </row>
    <row r="63" spans="1:58" ht="13.5">
      <c r="A63" s="8" t="s">
        <v>91</v>
      </c>
      <c r="B63" s="12">
        <f t="shared" si="0"/>
        <v>2035.47607421875</v>
      </c>
      <c r="C63" s="12">
        <f t="shared" si="1"/>
        <v>0</v>
      </c>
      <c r="D63" s="12"/>
      <c r="E63" s="12">
        <v>2035.47607421875</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8.2555723190307617</v>
      </c>
      <c r="AG63" s="12"/>
      <c r="AH63" s="12"/>
      <c r="AI63" s="12"/>
      <c r="AJ63" s="12">
        <v>0.12210000306367874</v>
      </c>
      <c r="AK63" s="12">
        <v>1685.055419921875</v>
      </c>
      <c r="AL63" s="12"/>
      <c r="AM63" s="12"/>
      <c r="AN63" s="12">
        <v>0.13346399366855621</v>
      </c>
      <c r="AO63" s="12">
        <v>49.502376556396484</v>
      </c>
      <c r="AP63" s="12"/>
      <c r="AQ63" s="12">
        <v>44.634860992431641</v>
      </c>
      <c r="AR63" s="12"/>
      <c r="AS63" s="12"/>
      <c r="AT63" s="12"/>
      <c r="AU63" s="12"/>
      <c r="AV63" s="12"/>
      <c r="AW63" s="12"/>
      <c r="AX63" s="12"/>
      <c r="AY63" s="12"/>
      <c r="AZ63" s="12"/>
      <c r="BA63" s="12"/>
      <c r="BB63" s="12"/>
      <c r="BC63" s="12"/>
      <c r="BD63" s="12">
        <v>10442.3076171875</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355.15798950195312</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v>102359.0234375</v>
      </c>
      <c r="AL65" s="12"/>
      <c r="AM65" s="12"/>
      <c r="AN65" s="12"/>
      <c r="AO65" s="12">
        <v>497.843505859375</v>
      </c>
      <c r="AP65" s="12"/>
      <c r="AQ65" s="12"/>
      <c r="AR65" s="12"/>
      <c r="AS65" s="12"/>
      <c r="AT65" s="12"/>
      <c r="AU65" s="12"/>
      <c r="AV65" s="12"/>
      <c r="AW65" s="12"/>
      <c r="AX65" s="12"/>
      <c r="AY65" s="12"/>
      <c r="AZ65" s="12"/>
      <c r="BA65" s="12"/>
      <c r="BB65" s="12"/>
      <c r="BC65" s="12"/>
      <c r="BD65" s="12">
        <v>195.01919555664062</v>
      </c>
      <c r="BE65" s="12"/>
    </row>
    <row r="66" spans="1:57" ht="13.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1855.5982666015625</v>
      </c>
      <c r="BE66" s="12"/>
    </row>
    <row r="67" spans="1:57" s="2" customFormat="1">
      <c r="A67" s="13" t="s">
        <v>93</v>
      </c>
      <c r="B67" s="14">
        <f>D67+E67+F67</f>
        <v>315860.84350585937</v>
      </c>
      <c r="C67" s="14">
        <f>G67+H67</f>
        <v>0</v>
      </c>
      <c r="D67" s="14">
        <f>SUM(D68:D71)</f>
        <v>3103.0938720703125</v>
      </c>
      <c r="E67" s="14">
        <f>SUM(E68:E71)</f>
        <v>312757.74963378906</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9.2306002625264227E-4</v>
      </c>
      <c r="AD67" s="14">
        <f t="shared" si="24"/>
        <v>0</v>
      </c>
      <c r="AE67" s="14">
        <f t="shared" si="24"/>
        <v>15403.975433349609</v>
      </c>
      <c r="AF67" s="14">
        <f>SUM(AF68:AF71)</f>
        <v>5519.8690185546875</v>
      </c>
      <c r="AG67" s="14">
        <f t="shared" si="24"/>
        <v>0</v>
      </c>
      <c r="AH67" s="14">
        <f t="shared" si="24"/>
        <v>0</v>
      </c>
      <c r="AI67" s="14">
        <f t="shared" si="24"/>
        <v>0</v>
      </c>
      <c r="AJ67" s="14">
        <f t="shared" si="24"/>
        <v>21502.642822265625</v>
      </c>
      <c r="AK67" s="14">
        <f t="shared" si="24"/>
        <v>41341.703247070313</v>
      </c>
      <c r="AL67" s="14">
        <f t="shared" si="24"/>
        <v>30141.727613210678</v>
      </c>
      <c r="AM67" s="14">
        <f t="shared" si="24"/>
        <v>0</v>
      </c>
      <c r="AN67" s="14">
        <f t="shared" si="24"/>
        <v>5100.7309875488281</v>
      </c>
      <c r="AO67" s="14">
        <f>SUM(AO68:AO71)</f>
        <v>611.52204727660865</v>
      </c>
      <c r="AP67" s="14">
        <f>SUM(AP68:AP71)</f>
        <v>10896.613258361816</v>
      </c>
      <c r="AQ67" s="14">
        <f t="shared" si="24"/>
        <v>184.69117265229579</v>
      </c>
      <c r="AR67" s="14">
        <f t="shared" si="24"/>
        <v>0</v>
      </c>
      <c r="AS67" s="14">
        <f t="shared" si="24"/>
        <v>106869.5234375</v>
      </c>
      <c r="AT67" s="14">
        <f>SUM(AT68:AT71)</f>
        <v>0</v>
      </c>
      <c r="AU67" s="14">
        <f t="shared" ref="AU67:BC67" si="25">SUM(AU68:AU71)</f>
        <v>0</v>
      </c>
      <c r="AV67" s="14">
        <f t="shared" si="25"/>
        <v>0</v>
      </c>
      <c r="AW67" s="14">
        <f t="shared" si="25"/>
        <v>0</v>
      </c>
      <c r="AX67" s="14">
        <f t="shared" si="25"/>
        <v>3754800</v>
      </c>
      <c r="AY67" s="14">
        <f t="shared" si="25"/>
        <v>0</v>
      </c>
      <c r="AZ67" s="14">
        <f t="shared" si="25"/>
        <v>116.02079772949219</v>
      </c>
      <c r="BA67" s="14">
        <f t="shared" si="25"/>
        <v>0</v>
      </c>
      <c r="BB67" s="14">
        <f t="shared" si="25"/>
        <v>0</v>
      </c>
      <c r="BC67" s="14">
        <f t="shared" si="25"/>
        <v>0</v>
      </c>
      <c r="BD67" s="14">
        <f>SUM(BD68:BD71)</f>
        <v>336229.947265625</v>
      </c>
      <c r="BE67" s="14">
        <f>SUM(BE68:BE71)</f>
        <v>0</v>
      </c>
    </row>
    <row r="68" spans="1:57" ht="13.5">
      <c r="A68" s="22" t="s">
        <v>130</v>
      </c>
      <c r="B68" s="12">
        <f>D68+E68+F68</f>
        <v>679.4010009765625</v>
      </c>
      <c r="C68" s="12">
        <f t="shared" si="1"/>
        <v>0</v>
      </c>
      <c r="D68" s="12"/>
      <c r="E68" s="12">
        <v>679.4010009765625</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4.1824000072665513E-4</v>
      </c>
      <c r="AD68" s="12"/>
      <c r="AE68" s="12">
        <v>425.40707397460938</v>
      </c>
      <c r="AF68" s="12">
        <v>3423.121337890625</v>
      </c>
      <c r="AG68" s="12"/>
      <c r="AH68" s="12"/>
      <c r="AI68" s="12"/>
      <c r="AJ68" s="12">
        <v>2124.894775390625</v>
      </c>
      <c r="AK68" s="12">
        <v>37124.03515625</v>
      </c>
      <c r="AL68" s="12">
        <v>3899.33642578125</v>
      </c>
      <c r="AM68" s="12"/>
      <c r="AN68" s="12">
        <v>200.52981567382812</v>
      </c>
      <c r="AO68" s="12">
        <v>570.18310546875</v>
      </c>
      <c r="AP68" s="12">
        <v>75.483131408691406</v>
      </c>
      <c r="AQ68" s="12">
        <v>8.039999520406127E-4</v>
      </c>
      <c r="AR68" s="12"/>
      <c r="AS68" s="12"/>
      <c r="AT68" s="12"/>
      <c r="AU68" s="12"/>
      <c r="AV68" s="12"/>
      <c r="AW68" s="12"/>
      <c r="AX68" s="12"/>
      <c r="AY68" s="12"/>
      <c r="AZ68" s="12">
        <v>116.02079772949219</v>
      </c>
      <c r="BA68" s="12"/>
      <c r="BB68" s="12"/>
      <c r="BC68" s="12"/>
      <c r="BD68" s="12">
        <v>21029.392578125</v>
      </c>
      <c r="BE68" s="12"/>
    </row>
    <row r="69" spans="1:57" ht="13.5">
      <c r="A69" s="22" t="s">
        <v>131</v>
      </c>
      <c r="B69" s="12">
        <f>D69+E69+F69</f>
        <v>102450.90368652344</v>
      </c>
      <c r="C69" s="12">
        <f>G69+H69</f>
        <v>0</v>
      </c>
      <c r="D69" s="12">
        <v>1034.3646240234375</v>
      </c>
      <c r="E69" s="12">
        <v>101416.5390625</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5.0482002552598715E-4</v>
      </c>
      <c r="AD69" s="12"/>
      <c r="AE69" s="12">
        <v>9104.322265625</v>
      </c>
      <c r="AF69" s="12">
        <v>1173.537353515625</v>
      </c>
      <c r="AG69" s="12"/>
      <c r="AH69" s="12"/>
      <c r="AI69" s="12"/>
      <c r="AJ69" s="12">
        <v>2810.455078125</v>
      </c>
      <c r="AK69" s="12">
        <v>2392.635009765625</v>
      </c>
      <c r="AL69" s="12">
        <v>26239.43359375</v>
      </c>
      <c r="AM69" s="12"/>
      <c r="AN69" s="12">
        <v>4900.201171875</v>
      </c>
      <c r="AO69" s="12">
        <v>41.330982208251953</v>
      </c>
      <c r="AP69" s="12">
        <v>7117.47119140625</v>
      </c>
      <c r="AQ69" s="12">
        <v>184.69036865234375</v>
      </c>
      <c r="AR69" s="12"/>
      <c r="AS69" s="12"/>
      <c r="AT69" s="12"/>
      <c r="AU69" s="12"/>
      <c r="AV69" s="12"/>
      <c r="AW69" s="12"/>
      <c r="AX69" s="12"/>
      <c r="AY69" s="12"/>
      <c r="AZ69" s="12"/>
      <c r="BA69" s="12"/>
      <c r="BB69" s="12"/>
      <c r="BC69" s="12"/>
      <c r="BD69" s="12">
        <v>103798.0625</v>
      </c>
      <c r="BE69" s="12"/>
    </row>
    <row r="70" spans="1:57" ht="13.5">
      <c r="A70" s="22" t="s">
        <v>132</v>
      </c>
      <c r="B70" s="12">
        <f t="shared" ref="B70:B92" si="27">D70+E70+F70</f>
        <v>204901.80737304687</v>
      </c>
      <c r="C70" s="12">
        <f>G70+H70</f>
        <v>0</v>
      </c>
      <c r="D70" s="12">
        <v>2068.729248046875</v>
      </c>
      <c r="E70" s="12">
        <v>202833.078125</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5874.24609375</v>
      </c>
      <c r="AF70" s="12">
        <v>923.2103271484375</v>
      </c>
      <c r="AG70" s="12"/>
      <c r="AH70" s="12"/>
      <c r="AI70" s="12"/>
      <c r="AJ70" s="12">
        <v>16567.29296875</v>
      </c>
      <c r="AK70" s="12">
        <v>1825.0330810546875</v>
      </c>
      <c r="AL70" s="12">
        <v>2.9575936794281006</v>
      </c>
      <c r="AM70" s="12"/>
      <c r="AN70" s="12"/>
      <c r="AO70" s="12">
        <v>7.959599606692791E-3</v>
      </c>
      <c r="AP70" s="12">
        <v>3703.658935546875</v>
      </c>
      <c r="AQ70" s="12"/>
      <c r="AR70" s="12"/>
      <c r="AS70" s="12"/>
      <c r="AT70" s="12"/>
      <c r="AU70" s="12"/>
      <c r="AV70" s="12"/>
      <c r="AW70" s="12"/>
      <c r="AX70" s="12">
        <v>3754800</v>
      </c>
      <c r="AY70" s="12"/>
      <c r="AZ70" s="12"/>
      <c r="BA70" s="12"/>
      <c r="BB70" s="12"/>
      <c r="BC70" s="12"/>
      <c r="BD70" s="12">
        <v>142815.296875</v>
      </c>
      <c r="BE70" s="12"/>
    </row>
    <row r="71" spans="1:57" ht="13.5">
      <c r="A71" s="22" t="s">
        <v>133</v>
      </c>
      <c r="B71" s="12">
        <f t="shared" si="27"/>
        <v>7828.7314453125</v>
      </c>
      <c r="C71" s="12">
        <f>G71+H71</f>
        <v>0</v>
      </c>
      <c r="D71" s="12"/>
      <c r="E71" s="12">
        <v>7828.7314453125</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106869.5234375</v>
      </c>
      <c r="AT71" s="12"/>
      <c r="AU71" s="12"/>
      <c r="AV71" s="12"/>
      <c r="AW71" s="12"/>
      <c r="AX71" s="12"/>
      <c r="AY71" s="12"/>
      <c r="AZ71" s="12"/>
      <c r="BA71" s="12"/>
      <c r="BB71" s="12"/>
      <c r="BC71" s="12"/>
      <c r="BD71" s="12">
        <v>68587.1953125</v>
      </c>
      <c r="BE71" s="12"/>
    </row>
    <row r="72" spans="1:57" s="2" customFormat="1">
      <c r="A72" s="13" t="s">
        <v>94</v>
      </c>
      <c r="B72" s="14">
        <f t="shared" si="27"/>
        <v>0</v>
      </c>
      <c r="C72" s="14">
        <f t="shared" ref="C72:C9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5131.86572265625</v>
      </c>
      <c r="AO72" s="14">
        <f t="shared" si="30"/>
        <v>15706.8857421875</v>
      </c>
      <c r="AP72" s="14">
        <f>SUM(AP73:AP75)</f>
        <v>0</v>
      </c>
      <c r="AQ72" s="14">
        <f t="shared" si="30"/>
        <v>0</v>
      </c>
      <c r="AR72" s="14">
        <f t="shared" si="30"/>
        <v>0</v>
      </c>
      <c r="AS72" s="14">
        <f t="shared" si="30"/>
        <v>0</v>
      </c>
      <c r="AT72" s="14">
        <f t="shared" si="30"/>
        <v>0</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ht="13.5">
      <c r="A73" s="8" t="s">
        <v>95</v>
      </c>
      <c r="B73" s="12">
        <f t="shared" si="27"/>
        <v>0</v>
      </c>
      <c r="C73" s="12">
        <f t="shared" si="28"/>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5131.86572265625</v>
      </c>
      <c r="AO73" s="12">
        <v>15706.8857421875</v>
      </c>
      <c r="AP73" s="12"/>
      <c r="AQ73" s="12"/>
      <c r="AR73" s="12"/>
      <c r="AS73" s="12"/>
      <c r="AT73" s="12"/>
      <c r="AU73" s="12"/>
      <c r="AV73" s="12"/>
      <c r="AW73" s="12"/>
      <c r="AX73" s="12"/>
      <c r="AY73" s="12"/>
      <c r="AZ73" s="12"/>
      <c r="BA73" s="12"/>
      <c r="BB73" s="12"/>
      <c r="BC73" s="12"/>
      <c r="BD73" s="12"/>
      <c r="BE73" s="12"/>
    </row>
    <row r="74" spans="1:57" ht="13.5">
      <c r="A74" s="8" t="s">
        <v>96</v>
      </c>
      <c r="B74" s="12">
        <f t="shared" si="27"/>
        <v>0</v>
      </c>
      <c r="C74" s="12">
        <f t="shared" si="28"/>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27"/>
        <v>0</v>
      </c>
      <c r="C75" s="12">
        <f t="shared" si="28"/>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27"/>
        <v>52263.172760009766</v>
      </c>
      <c r="C76" s="12">
        <f t="shared" si="28"/>
        <v>0</v>
      </c>
      <c r="D76" s="12">
        <v>376.24697875976562</v>
      </c>
      <c r="E76" s="12">
        <v>51886.92578125</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777384</v>
      </c>
      <c r="C77" s="14">
        <f t="shared" si="28"/>
        <v>0</v>
      </c>
      <c r="D77" s="14">
        <f>SUM(D78:D81)</f>
        <v>0</v>
      </c>
      <c r="E77" s="14">
        <f>SUM(E78:E81)</f>
        <v>777384</v>
      </c>
      <c r="F77" s="14">
        <v>0</v>
      </c>
      <c r="G77" s="14">
        <v>0</v>
      </c>
      <c r="H77" s="14">
        <v>0</v>
      </c>
      <c r="I77" s="14">
        <v>0</v>
      </c>
      <c r="J77" s="14">
        <v>0</v>
      </c>
      <c r="K77" s="14">
        <v>0</v>
      </c>
      <c r="L77" s="14">
        <v>0</v>
      </c>
      <c r="M77" s="14">
        <v>0</v>
      </c>
      <c r="N77" s="14">
        <v>0</v>
      </c>
      <c r="O77" s="14">
        <v>0</v>
      </c>
      <c r="P77" s="14">
        <f t="shared" ref="P77:V77" si="31">SUM(P78:P81)</f>
        <v>0</v>
      </c>
      <c r="Q77" s="14">
        <f>SUM(Q78:Q81)</f>
        <v>734.33160400390625</v>
      </c>
      <c r="R77" s="14">
        <f t="shared" si="31"/>
        <v>0</v>
      </c>
      <c r="S77" s="14">
        <f>SUM(S78:S81)</f>
        <v>734.33160400390625</v>
      </c>
      <c r="T77" s="14">
        <f t="shared" si="31"/>
        <v>0</v>
      </c>
      <c r="U77" s="14">
        <f t="shared" si="31"/>
        <v>0</v>
      </c>
      <c r="V77" s="14">
        <f t="shared" si="31"/>
        <v>309.38038444519043</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2">SUM(AU78:AU81)</f>
        <v>46101.59765625</v>
      </c>
      <c r="AV77" s="14">
        <f t="shared" si="32"/>
        <v>15097.031555175781</v>
      </c>
      <c r="AW77" s="14">
        <f t="shared" si="32"/>
        <v>0</v>
      </c>
      <c r="AX77" s="14">
        <f>SUM(AX78:AX81)</f>
        <v>1915.199951171875</v>
      </c>
      <c r="AY77" s="14">
        <f t="shared" si="32"/>
        <v>0</v>
      </c>
      <c r="AZ77" s="14">
        <f t="shared" si="32"/>
        <v>116.02079772949219</v>
      </c>
      <c r="BA77" s="14">
        <f t="shared" si="32"/>
        <v>0</v>
      </c>
      <c r="BB77" s="14">
        <f t="shared" si="32"/>
        <v>0</v>
      </c>
      <c r="BC77" s="14">
        <f t="shared" si="32"/>
        <v>0</v>
      </c>
      <c r="BD77" s="14">
        <f>SUM(BD78:BD81)</f>
        <v>865335.09143066406</v>
      </c>
      <c r="BE77" s="14">
        <f>SUM(BE78:BE81)</f>
        <v>0</v>
      </c>
    </row>
    <row r="78" spans="1:57" ht="13.5">
      <c r="A78" s="22" t="s">
        <v>134</v>
      </c>
      <c r="B78" s="12">
        <f>D78+E78+F78</f>
        <v>777384</v>
      </c>
      <c r="C78" s="12">
        <f t="shared" si="28"/>
        <v>0</v>
      </c>
      <c r="D78" s="12"/>
      <c r="E78" s="12">
        <v>777384</v>
      </c>
      <c r="F78" s="12"/>
      <c r="G78" s="12"/>
      <c r="H78" s="12"/>
      <c r="I78" s="12"/>
      <c r="J78" s="12"/>
      <c r="K78" s="12"/>
      <c r="L78" s="12"/>
      <c r="M78" s="12"/>
      <c r="N78" s="12"/>
      <c r="O78" s="12"/>
      <c r="P78" s="12"/>
      <c r="Q78" s="12"/>
      <c r="R78" s="12"/>
      <c r="S78" s="12"/>
      <c r="T78" s="12"/>
      <c r="U78" s="12"/>
      <c r="V78" s="12">
        <v>282.2183837890625</v>
      </c>
      <c r="W78" s="12">
        <f t="shared" ref="W78:W86" si="33">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46101.59765625</v>
      </c>
      <c r="AV78" s="12">
        <v>14457.599609375</v>
      </c>
      <c r="AW78" s="12"/>
      <c r="AX78" s="12">
        <v>1915.199951171875</v>
      </c>
      <c r="AY78" s="12"/>
      <c r="AZ78" s="12">
        <v>116.02079772949219</v>
      </c>
      <c r="BA78" s="12"/>
      <c r="BB78" s="12"/>
      <c r="BC78" s="12"/>
      <c r="BD78" s="12">
        <v>839974.4375</v>
      </c>
      <c r="BE78" s="12"/>
    </row>
    <row r="79" spans="1:57" ht="13.5">
      <c r="A79" s="22" t="s">
        <v>135</v>
      </c>
      <c r="B79" s="12">
        <f>D79+E79+F79</f>
        <v>0</v>
      </c>
      <c r="C79" s="12">
        <f t="shared" si="28"/>
        <v>0</v>
      </c>
      <c r="D79" s="12"/>
      <c r="E79" s="12"/>
      <c r="F79" s="12"/>
      <c r="G79" s="12"/>
      <c r="H79" s="12"/>
      <c r="I79" s="12"/>
      <c r="J79" s="12"/>
      <c r="K79" s="12"/>
      <c r="L79" s="12"/>
      <c r="M79" s="12"/>
      <c r="N79" s="12"/>
      <c r="O79" s="12"/>
      <c r="P79" s="12"/>
      <c r="Q79" s="12"/>
      <c r="R79" s="12"/>
      <c r="S79" s="12"/>
      <c r="T79" s="12"/>
      <c r="U79" s="12"/>
      <c r="V79" s="12">
        <v>27.16200065612793</v>
      </c>
      <c r="W79" s="12">
        <f t="shared" si="33"/>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639.43194580078125</v>
      </c>
      <c r="AW79" s="12"/>
      <c r="AX79" s="12"/>
      <c r="AY79" s="12"/>
      <c r="AZ79" s="12"/>
      <c r="BA79" s="12"/>
      <c r="BB79" s="12"/>
      <c r="BC79" s="12"/>
      <c r="BD79" s="12">
        <v>24626.322265625</v>
      </c>
      <c r="BE79" s="12"/>
    </row>
    <row r="80" spans="1:57" ht="13.5">
      <c r="A80" s="8" t="s">
        <v>100</v>
      </c>
      <c r="B80" s="12">
        <f t="shared" si="27"/>
        <v>0</v>
      </c>
      <c r="C80" s="12">
        <f t="shared" si="28"/>
        <v>0</v>
      </c>
      <c r="D80" s="12"/>
      <c r="E80" s="12"/>
      <c r="F80" s="12"/>
      <c r="G80" s="12"/>
      <c r="H80" s="12"/>
      <c r="I80" s="12"/>
      <c r="J80" s="12"/>
      <c r="K80" s="12"/>
      <c r="L80" s="12"/>
      <c r="M80" s="12"/>
      <c r="N80" s="12"/>
      <c r="O80" s="12"/>
      <c r="P80" s="12"/>
      <c r="Q80" s="12"/>
      <c r="R80" s="12"/>
      <c r="S80" s="12"/>
      <c r="T80" s="12"/>
      <c r="U80" s="12"/>
      <c r="V80" s="12"/>
      <c r="W80" s="12">
        <f t="shared" si="33"/>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27"/>
        <v>0</v>
      </c>
      <c r="C81" s="12">
        <f t="shared" si="28"/>
        <v>0</v>
      </c>
      <c r="D81" s="12"/>
      <c r="E81" s="12"/>
      <c r="F81" s="12"/>
      <c r="G81" s="12"/>
      <c r="H81" s="12"/>
      <c r="I81" s="12"/>
      <c r="J81" s="12"/>
      <c r="K81" s="12"/>
      <c r="L81" s="12"/>
      <c r="M81" s="12"/>
      <c r="N81" s="12"/>
      <c r="O81" s="12"/>
      <c r="P81" s="12"/>
      <c r="Q81" s="12">
        <v>734.33160400390625</v>
      </c>
      <c r="R81" s="12"/>
      <c r="S81" s="12">
        <v>734.33160400390625</v>
      </c>
      <c r="T81" s="12"/>
      <c r="U81" s="12"/>
      <c r="V81" s="12"/>
      <c r="W81" s="12">
        <f t="shared" si="33"/>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734.3316650390625</v>
      </c>
      <c r="BE81" s="12"/>
    </row>
    <row r="82" spans="1:57" ht="13.5">
      <c r="A82" s="8" t="s">
        <v>102</v>
      </c>
      <c r="B82" s="12">
        <f t="shared" si="27"/>
        <v>0</v>
      </c>
      <c r="C82" s="12">
        <f t="shared" si="28"/>
        <v>0</v>
      </c>
      <c r="D82" s="12"/>
      <c r="E82" s="12"/>
      <c r="F82" s="12"/>
      <c r="G82" s="12"/>
      <c r="H82" s="12"/>
      <c r="I82" s="12"/>
      <c r="J82" s="12"/>
      <c r="K82" s="12"/>
      <c r="L82" s="12"/>
      <c r="M82" s="12"/>
      <c r="N82" s="12"/>
      <c r="O82" s="12"/>
      <c r="P82" s="12"/>
      <c r="Q82" s="12"/>
      <c r="R82" s="12"/>
      <c r="S82" s="12"/>
      <c r="T82" s="12"/>
      <c r="U82" s="12"/>
      <c r="V82" s="12"/>
      <c r="W82" s="12">
        <f t="shared" si="33"/>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27"/>
        <v>0</v>
      </c>
      <c r="C83" s="12">
        <f t="shared" si="28"/>
        <v>0</v>
      </c>
      <c r="D83" s="12"/>
      <c r="E83" s="12"/>
      <c r="F83" s="12"/>
      <c r="G83" s="12"/>
      <c r="H83" s="12"/>
      <c r="I83" s="12"/>
      <c r="J83" s="12"/>
      <c r="K83" s="12"/>
      <c r="L83" s="12"/>
      <c r="M83" s="12"/>
      <c r="N83" s="12"/>
      <c r="O83" s="12"/>
      <c r="P83" s="12"/>
      <c r="Q83" s="12"/>
      <c r="R83" s="12"/>
      <c r="S83" s="12"/>
      <c r="T83" s="12"/>
      <c r="U83" s="12"/>
      <c r="V83" s="12"/>
      <c r="W83" s="12">
        <f t="shared" si="33"/>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27"/>
        <v>0</v>
      </c>
      <c r="C84" s="12">
        <f t="shared" si="28"/>
        <v>0</v>
      </c>
      <c r="D84" s="12"/>
      <c r="E84" s="12"/>
      <c r="F84" s="12"/>
      <c r="G84" s="12"/>
      <c r="H84" s="12"/>
      <c r="I84" s="12"/>
      <c r="J84" s="12"/>
      <c r="K84" s="12"/>
      <c r="L84" s="12"/>
      <c r="M84" s="12"/>
      <c r="N84" s="12"/>
      <c r="O84" s="12"/>
      <c r="P84" s="12"/>
      <c r="Q84" s="12"/>
      <c r="R84" s="12"/>
      <c r="S84" s="12"/>
      <c r="T84" s="12"/>
      <c r="U84" s="12"/>
      <c r="V84" s="12"/>
      <c r="W84" s="12">
        <f t="shared" si="33"/>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27"/>
        <v>0</v>
      </c>
      <c r="C85" s="12">
        <f t="shared" si="28"/>
        <v>0</v>
      </c>
      <c r="D85" s="12"/>
      <c r="E85" s="12"/>
      <c r="F85" s="12"/>
      <c r="G85" s="12"/>
      <c r="H85" s="12"/>
      <c r="I85" s="12"/>
      <c r="J85" s="12"/>
      <c r="K85" s="12"/>
      <c r="L85" s="12"/>
      <c r="M85" s="12"/>
      <c r="N85" s="12"/>
      <c r="O85" s="12"/>
      <c r="P85" s="12"/>
      <c r="Q85" s="12"/>
      <c r="R85" s="12"/>
      <c r="S85" s="12"/>
      <c r="T85" s="12"/>
      <c r="U85" s="12"/>
      <c r="V85" s="12"/>
      <c r="W85" s="12">
        <f t="shared" si="33"/>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27"/>
        <v>0</v>
      </c>
      <c r="C86" s="14">
        <f t="shared" si="28"/>
        <v>0</v>
      </c>
      <c r="D86" s="14">
        <f t="shared" ref="D86:U86" si="34">SUM(D82:D85)</f>
        <v>0</v>
      </c>
      <c r="E86" s="14">
        <f t="shared" si="34"/>
        <v>0</v>
      </c>
      <c r="F86" s="14">
        <f t="shared" si="34"/>
        <v>0</v>
      </c>
      <c r="G86" s="14">
        <f t="shared" si="34"/>
        <v>0</v>
      </c>
      <c r="H86" s="14">
        <f t="shared" si="34"/>
        <v>0</v>
      </c>
      <c r="I86" s="14">
        <f t="shared" si="34"/>
        <v>0</v>
      </c>
      <c r="J86" s="14">
        <f t="shared" si="34"/>
        <v>0</v>
      </c>
      <c r="K86" s="14">
        <f t="shared" si="34"/>
        <v>0</v>
      </c>
      <c r="L86" s="14">
        <f t="shared" si="34"/>
        <v>0</v>
      </c>
      <c r="M86" s="14">
        <f t="shared" si="34"/>
        <v>0</v>
      </c>
      <c r="N86" s="14">
        <f t="shared" si="34"/>
        <v>0</v>
      </c>
      <c r="O86" s="14">
        <f t="shared" si="34"/>
        <v>0</v>
      </c>
      <c r="P86" s="14">
        <f t="shared" si="34"/>
        <v>0</v>
      </c>
      <c r="Q86" s="14">
        <f t="shared" ref="Q86" si="35">SUM(R86:U86)</f>
        <v>0</v>
      </c>
      <c r="R86" s="14">
        <f t="shared" si="34"/>
        <v>0</v>
      </c>
      <c r="S86" s="14">
        <f t="shared" si="34"/>
        <v>0</v>
      </c>
      <c r="T86" s="14">
        <f t="shared" si="34"/>
        <v>0</v>
      </c>
      <c r="U86" s="14">
        <f t="shared" si="34"/>
        <v>0</v>
      </c>
      <c r="V86" s="14">
        <f t="shared" ref="V86:AT86" si="36">SUM(V82:V85)</f>
        <v>0</v>
      </c>
      <c r="W86" s="14">
        <f t="shared" si="33"/>
        <v>0</v>
      </c>
      <c r="X86" s="14">
        <f t="shared" si="36"/>
        <v>0</v>
      </c>
      <c r="Y86" s="14">
        <f t="shared" si="36"/>
        <v>0</v>
      </c>
      <c r="Z86" s="14">
        <f t="shared" si="36"/>
        <v>0</v>
      </c>
      <c r="AA86" s="14">
        <f t="shared" si="36"/>
        <v>0</v>
      </c>
      <c r="AB86" s="14">
        <f t="shared" si="36"/>
        <v>0</v>
      </c>
      <c r="AC86" s="14">
        <f t="shared" si="36"/>
        <v>0</v>
      </c>
      <c r="AD86" s="14">
        <f t="shared" si="36"/>
        <v>0</v>
      </c>
      <c r="AE86" s="14">
        <f t="shared" si="36"/>
        <v>0</v>
      </c>
      <c r="AF86" s="14">
        <f t="shared" si="36"/>
        <v>0</v>
      </c>
      <c r="AG86" s="14">
        <f t="shared" si="36"/>
        <v>0</v>
      </c>
      <c r="AH86" s="14">
        <f t="shared" si="36"/>
        <v>0</v>
      </c>
      <c r="AI86" s="14">
        <f t="shared" si="36"/>
        <v>0</v>
      </c>
      <c r="AJ86" s="14">
        <f t="shared" si="36"/>
        <v>0</v>
      </c>
      <c r="AK86" s="14">
        <f t="shared" si="36"/>
        <v>0</v>
      </c>
      <c r="AL86" s="14">
        <f t="shared" si="36"/>
        <v>0</v>
      </c>
      <c r="AM86" s="14">
        <f t="shared" si="36"/>
        <v>0</v>
      </c>
      <c r="AN86" s="14">
        <f t="shared" si="36"/>
        <v>0</v>
      </c>
      <c r="AO86" s="14">
        <f t="shared" si="36"/>
        <v>0</v>
      </c>
      <c r="AP86" s="14">
        <f t="shared" si="36"/>
        <v>0</v>
      </c>
      <c r="AQ86" s="14">
        <f t="shared" si="36"/>
        <v>0</v>
      </c>
      <c r="AR86" s="14">
        <f t="shared" si="36"/>
        <v>0</v>
      </c>
      <c r="AS86" s="14">
        <f t="shared" si="36"/>
        <v>0</v>
      </c>
      <c r="AT86" s="14">
        <f t="shared" si="36"/>
        <v>0</v>
      </c>
      <c r="AU86" s="14">
        <f>SUM(AU82:AU85)</f>
        <v>0</v>
      </c>
      <c r="AV86" s="14">
        <f>SUM(AV82:AV85)</f>
        <v>0</v>
      </c>
      <c r="AW86" s="14">
        <f t="shared" ref="AW86:BE86" si="37">SUM(AW82:AW85)</f>
        <v>0</v>
      </c>
      <c r="AX86" s="14">
        <f t="shared" si="37"/>
        <v>0</v>
      </c>
      <c r="AY86" s="14">
        <f t="shared" si="37"/>
        <v>0</v>
      </c>
      <c r="AZ86" s="14">
        <f t="shared" si="37"/>
        <v>0</v>
      </c>
      <c r="BA86" s="14">
        <f t="shared" si="37"/>
        <v>0</v>
      </c>
      <c r="BB86" s="14">
        <f t="shared" si="37"/>
        <v>0</v>
      </c>
      <c r="BC86" s="14">
        <f t="shared" si="37"/>
        <v>0</v>
      </c>
      <c r="BD86" s="14">
        <f>SUM(BD82:BD85)</f>
        <v>0</v>
      </c>
      <c r="BE86" s="14">
        <f t="shared" si="37"/>
        <v>0</v>
      </c>
    </row>
    <row r="87" spans="1:57" ht="13.5">
      <c r="A87" s="8" t="s">
        <v>107</v>
      </c>
      <c r="B87" s="12">
        <f t="shared" si="27"/>
        <v>0</v>
      </c>
      <c r="C87" s="12">
        <f t="shared" si="28"/>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11145.9775390625</v>
      </c>
      <c r="AW87" s="12"/>
      <c r="AX87" s="12"/>
      <c r="AY87" s="12"/>
      <c r="AZ87" s="12"/>
      <c r="BA87" s="12"/>
      <c r="BB87" s="12"/>
      <c r="BC87" s="12"/>
      <c r="BD87" s="12">
        <v>11145.9775390625</v>
      </c>
      <c r="BE87" s="12"/>
    </row>
    <row r="88" spans="1:57" ht="13.5">
      <c r="A88" s="8" t="s">
        <v>108</v>
      </c>
      <c r="B88" s="12">
        <f t="shared" si="27"/>
        <v>0</v>
      </c>
      <c r="C88" s="12">
        <f t="shared" si="28"/>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27"/>
        <v>0</v>
      </c>
      <c r="C89" s="12">
        <f t="shared" si="28"/>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27"/>
        <v>0</v>
      </c>
      <c r="C90" s="12">
        <f t="shared" si="28"/>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27"/>
        <v>0</v>
      </c>
      <c r="C91" s="12">
        <f t="shared" si="28"/>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27"/>
        <v>0</v>
      </c>
      <c r="C92" s="12">
        <f t="shared" si="28"/>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D16" sqref="D16"/>
    </sheetView>
  </sheetViews>
  <sheetFormatPr defaultColWidth="9.140625" defaultRowHeight="12.75"/>
  <cols>
    <col min="1" max="1" width="34.140625" bestFit="1" customWidth="1"/>
    <col min="2" max="2" width="12.28515625" bestFit="1" customWidth="1"/>
    <col min="3" max="3" width="6.85546875" bestFit="1" customWidth="1"/>
    <col min="4" max="4" width="10.140625" bestFit="1" customWidth="1"/>
    <col min="5" max="5" width="12.28515625" bestFit="1" customWidth="1"/>
    <col min="6" max="6" width="11.140625" bestFit="1" customWidth="1"/>
    <col min="7" max="7" width="7.28515625" bestFit="1" customWidth="1"/>
    <col min="8" max="8" width="5.140625" bestFit="1" customWidth="1"/>
    <col min="9" max="9" width="6.85546875" bestFit="1" customWidth="1"/>
    <col min="10" max="10" width="10.5703125" bestFit="1" customWidth="1"/>
    <col min="11" max="11" width="9.5703125" bestFit="1" customWidth="1"/>
    <col min="12" max="12" width="7.7109375" bestFit="1" customWidth="1"/>
    <col min="13" max="13" width="10.140625" bestFit="1" customWidth="1"/>
    <col min="14" max="14" width="10.5703125" bestFit="1" customWidth="1"/>
    <col min="15" max="16" width="12.42578125" bestFit="1" customWidth="1"/>
    <col min="17" max="17" width="12.7109375" bestFit="1" customWidth="1"/>
    <col min="18" max="18" width="11" bestFit="1" customWidth="1"/>
    <col min="19" max="19" width="9.42578125" bestFit="1" customWidth="1"/>
    <col min="20" max="20" width="9.28515625" bestFit="1" customWidth="1"/>
    <col min="21" max="21" width="8.5703125" bestFit="1" customWidth="1"/>
    <col min="22" max="22" width="9.7109375" bestFit="1" customWidth="1"/>
    <col min="23" max="23" width="13.5703125" bestFit="1" customWidth="1"/>
    <col min="24" max="24" width="12.28515625" bestFit="1" customWidth="1"/>
    <col min="25" max="25" width="8.7109375" bestFit="1" customWidth="1"/>
    <col min="26" max="26" width="11" bestFit="1" customWidth="1"/>
    <col min="27" max="27" width="9.28515625" bestFit="1" customWidth="1"/>
    <col min="28" max="28" width="13.140625" bestFit="1" customWidth="1"/>
    <col min="29" max="29" width="8.5703125" bestFit="1" customWidth="1"/>
    <col min="30" max="30" width="7.28515625" bestFit="1" customWidth="1"/>
    <col min="31" max="31" width="9.140625" bestFit="1" customWidth="1"/>
    <col min="32" max="32" width="10.140625" bestFit="1" customWidth="1"/>
    <col min="33" max="34" width="9" bestFit="1" customWidth="1"/>
    <col min="35" max="36" width="9.5703125" bestFit="1" customWidth="1"/>
    <col min="37" max="37" width="10.5703125" bestFit="1" customWidth="1"/>
    <col min="38" max="38" width="9.7109375" bestFit="1" customWidth="1"/>
    <col min="39" max="39" width="8.5703125" bestFit="1" customWidth="1"/>
    <col min="40" max="40" width="8.140625" bestFit="1" customWidth="1"/>
    <col min="41" max="41" width="10.42578125" bestFit="1" customWidth="1"/>
    <col min="42" max="42" width="9.140625" bestFit="1" customWidth="1"/>
    <col min="43" max="43" width="8.7109375" bestFit="1" customWidth="1"/>
    <col min="44" max="44" width="10.42578125" bestFit="1" customWidth="1"/>
    <col min="45" max="45" width="13.42578125" bestFit="1" customWidth="1"/>
    <col min="46" max="46" width="10.5703125" bestFit="1" customWidth="1"/>
    <col min="47" max="47" width="10.7109375" bestFit="1" customWidth="1"/>
    <col min="48" max="48" width="9.7109375" bestFit="1" customWidth="1"/>
    <col min="49" max="49" width="11.7109375" bestFit="1" customWidth="1"/>
    <col min="50" max="50" width="12.28515625" bestFit="1" customWidth="1"/>
    <col min="51" max="51" width="5.5703125" bestFit="1" customWidth="1"/>
    <col min="52" max="52" width="7.140625" bestFit="1" customWidth="1"/>
    <col min="53" max="53" width="11.140625" bestFit="1" customWidth="1"/>
    <col min="54" max="54" width="7.28515625" bestFit="1" customWidth="1"/>
    <col min="55" max="55" width="6" bestFit="1" customWidth="1"/>
    <col min="56" max="56" width="10.140625" bestFit="1" customWidth="1"/>
    <col min="57" max="57" width="5.140625" style="87" bestFit="1" customWidth="1"/>
  </cols>
  <sheetData>
    <row r="1" spans="1:97" ht="26.25">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171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219</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5900290.21484375</v>
      </c>
      <c r="C6" s="65"/>
      <c r="D6" s="65">
        <v>51720.21484375</v>
      </c>
      <c r="E6" s="65">
        <v>5848570</v>
      </c>
      <c r="F6" s="65"/>
      <c r="G6" s="65"/>
      <c r="H6" s="65"/>
      <c r="I6" s="66"/>
      <c r="J6" s="65"/>
      <c r="K6" s="65"/>
      <c r="L6" s="65"/>
      <c r="M6" s="67"/>
      <c r="N6" s="65"/>
      <c r="O6" s="65"/>
      <c r="P6" s="65"/>
      <c r="Q6" s="65">
        <v>428396.03125</v>
      </c>
      <c r="R6" s="65"/>
      <c r="S6" s="65"/>
      <c r="T6" s="65"/>
      <c r="U6" s="65"/>
      <c r="V6" s="67">
        <v>67732.0546875</v>
      </c>
      <c r="W6" s="65">
        <f t="shared" ref="W6:W11" si="1">SUM(X6:AB6)</f>
        <v>6603.43603515625</v>
      </c>
      <c r="X6" s="65"/>
      <c r="Y6" s="65">
        <v>6603.43603515625</v>
      </c>
      <c r="Z6" s="65"/>
      <c r="AA6" s="65"/>
      <c r="AB6" s="65"/>
      <c r="AC6" s="66"/>
      <c r="AD6" s="65"/>
      <c r="AE6" s="65"/>
      <c r="AF6" s="65"/>
      <c r="AG6" s="65"/>
      <c r="AH6" s="65"/>
      <c r="AI6" s="65"/>
      <c r="AJ6" s="65"/>
      <c r="AK6" s="65"/>
      <c r="AL6" s="65"/>
      <c r="AM6" s="65"/>
      <c r="AN6" s="65"/>
      <c r="AO6" s="65"/>
      <c r="AP6" s="65"/>
      <c r="AQ6" s="65"/>
      <c r="AR6" s="65"/>
      <c r="AS6" s="65"/>
      <c r="AT6" s="65"/>
      <c r="AU6" s="65">
        <v>139701.828125</v>
      </c>
      <c r="AV6" s="65">
        <v>15097.0322265625</v>
      </c>
      <c r="AW6" s="65">
        <f>+AW89*3.6/0.1</f>
        <v>0</v>
      </c>
      <c r="AX6" s="65">
        <v>3754800</v>
      </c>
      <c r="AY6" s="65">
        <f>+AY89*3.6</f>
        <v>0</v>
      </c>
      <c r="AZ6" s="65">
        <v>116.02079772949219</v>
      </c>
      <c r="BA6" s="65"/>
      <c r="BB6" s="65"/>
      <c r="BC6" s="65"/>
      <c r="BD6" s="65">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c r="R7" s="65"/>
      <c r="S7" s="65"/>
      <c r="T7" s="65"/>
      <c r="U7" s="65"/>
      <c r="V7" s="67">
        <v>24718.44921875</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4796.6956176757812</v>
      </c>
      <c r="C8" s="65"/>
      <c r="D8" s="65">
        <v>737.27301025390625</v>
      </c>
      <c r="E8" s="65">
        <v>4059.422607421875</v>
      </c>
      <c r="F8" s="65"/>
      <c r="G8" s="65"/>
      <c r="H8" s="65"/>
      <c r="I8" s="65"/>
      <c r="J8" s="65"/>
      <c r="K8" s="65"/>
      <c r="L8" s="65"/>
      <c r="M8" s="67"/>
      <c r="N8" s="65"/>
      <c r="O8" s="65">
        <v>0</v>
      </c>
      <c r="P8" s="65"/>
      <c r="Q8" s="65"/>
      <c r="R8" s="65"/>
      <c r="S8" s="65"/>
      <c r="T8" s="65"/>
      <c r="U8" s="65"/>
      <c r="V8" s="67">
        <v>45383.30859375</v>
      </c>
      <c r="W8" s="65">
        <f t="shared" si="1"/>
        <v>1068203.25</v>
      </c>
      <c r="X8" s="65">
        <v>1068203.25</v>
      </c>
      <c r="Y8" s="65"/>
      <c r="Z8" s="65"/>
      <c r="AA8" s="65"/>
      <c r="AB8" s="65"/>
      <c r="AC8" s="65"/>
      <c r="AD8" s="65"/>
      <c r="AE8" s="65">
        <v>2.9547998905181885</v>
      </c>
      <c r="AF8" s="65">
        <v>68600.6015625</v>
      </c>
      <c r="AG8" s="65">
        <v>1161.03125</v>
      </c>
      <c r="AH8" s="65"/>
      <c r="AI8" s="65">
        <v>3610.228271484375</v>
      </c>
      <c r="AJ8" s="65">
        <v>0.17549876868724823</v>
      </c>
      <c r="AK8" s="65">
        <v>85106.375</v>
      </c>
      <c r="AL8" s="65">
        <v>87991.7890625</v>
      </c>
      <c r="AM8" s="65"/>
      <c r="AN8" s="65">
        <v>7.4444441124796867E-3</v>
      </c>
      <c r="AO8" s="65">
        <v>201.24609375</v>
      </c>
      <c r="AP8" s="65">
        <v>1.5358811616897583</v>
      </c>
      <c r="AQ8" s="65">
        <v>1173.049560546875</v>
      </c>
      <c r="AR8" s="65"/>
      <c r="AS8" s="65">
        <v>111263.1015625</v>
      </c>
      <c r="AT8" s="65"/>
      <c r="AU8" s="65"/>
      <c r="AV8" s="65"/>
      <c r="AW8" s="65"/>
      <c r="AX8" s="65"/>
      <c r="AY8" s="65"/>
      <c r="AZ8" s="65"/>
      <c r="BA8" s="65"/>
      <c r="BB8" s="65"/>
      <c r="BC8" s="65"/>
      <c r="BD8" s="65">
        <v>38246.3984375</v>
      </c>
      <c r="BE8" s="68"/>
    </row>
    <row r="9" spans="1:97">
      <c r="A9" s="64" t="s">
        <v>238</v>
      </c>
      <c r="B9" s="65">
        <f t="shared" si="0"/>
        <v>-1457202.607421875</v>
      </c>
      <c r="C9" s="65"/>
      <c r="D9" s="65">
        <v>-19105.857421875</v>
      </c>
      <c r="E9" s="65">
        <v>-1438096.75</v>
      </c>
      <c r="F9" s="65"/>
      <c r="G9" s="65"/>
      <c r="H9" s="65"/>
      <c r="I9" s="65"/>
      <c r="J9" s="65">
        <v>0</v>
      </c>
      <c r="K9" s="65"/>
      <c r="L9" s="65"/>
      <c r="M9" s="67"/>
      <c r="N9" s="65"/>
      <c r="O9" s="65">
        <v>0</v>
      </c>
      <c r="P9" s="65"/>
      <c r="Q9" s="65"/>
      <c r="R9" s="65"/>
      <c r="S9" s="65"/>
      <c r="T9" s="65"/>
      <c r="U9" s="65"/>
      <c r="V9" s="67">
        <v>-45383.30859375</v>
      </c>
      <c r="W9" s="65">
        <f t="shared" si="1"/>
        <v>-657.29742431640625</v>
      </c>
      <c r="X9" s="65">
        <v>-657.29742431640625</v>
      </c>
      <c r="Y9" s="65"/>
      <c r="Z9" s="65"/>
      <c r="AA9" s="65"/>
      <c r="AB9" s="65"/>
      <c r="AC9" s="65"/>
      <c r="AD9" s="65"/>
      <c r="AE9" s="65">
        <v>-5.4240554571151733E-2</v>
      </c>
      <c r="AF9" s="65">
        <v>-15381.2685546875</v>
      </c>
      <c r="AG9" s="65">
        <v>-279.54660034179687</v>
      </c>
      <c r="AH9" s="65"/>
      <c r="AI9" s="65">
        <v>-1681.0191650390625</v>
      </c>
      <c r="AJ9" s="65">
        <v>-415.35562133789062</v>
      </c>
      <c r="AK9" s="65">
        <v>-31784.689453125</v>
      </c>
      <c r="AL9" s="65">
        <v>-77791.3671875</v>
      </c>
      <c r="AM9" s="65"/>
      <c r="AN9" s="65">
        <v>-82.255844116210937</v>
      </c>
      <c r="AO9" s="65">
        <v>-3050.95849609375</v>
      </c>
      <c r="AP9" s="65">
        <v>-229.96792602539062</v>
      </c>
      <c r="AQ9" s="65">
        <v>-3560.8798828125</v>
      </c>
      <c r="AR9" s="65"/>
      <c r="AS9" s="65">
        <v>-4393.58642578125</v>
      </c>
      <c r="AT9" s="65"/>
      <c r="AU9" s="65"/>
      <c r="AV9" s="65"/>
      <c r="AW9" s="65"/>
      <c r="AX9" s="65"/>
      <c r="AY9" s="65"/>
      <c r="AZ9" s="65"/>
      <c r="BA9" s="65"/>
      <c r="BB9" s="65"/>
      <c r="BC9" s="65"/>
      <c r="BD9" s="65">
        <v>-48920.3984375</v>
      </c>
      <c r="BE9" s="68"/>
    </row>
    <row r="10" spans="1:97">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-197740.9375</v>
      </c>
      <c r="C11" s="65"/>
      <c r="D11" s="65"/>
      <c r="E11" s="65">
        <v>-197740.9375</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2">SUM(B6:B11)</f>
        <v>4250143.3655395508</v>
      </c>
      <c r="C12" s="71">
        <f t="shared" si="2"/>
        <v>0</v>
      </c>
      <c r="D12" s="71">
        <f t="shared" si="2"/>
        <v>33351.630432128906</v>
      </c>
      <c r="E12" s="71">
        <f t="shared" si="2"/>
        <v>4216791.7351074219</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0</v>
      </c>
      <c r="P12" s="71">
        <f t="shared" si="2"/>
        <v>0</v>
      </c>
      <c r="Q12" s="71">
        <f t="shared" si="2"/>
        <v>428396.03125</v>
      </c>
      <c r="R12" s="71">
        <f t="shared" si="2"/>
        <v>0</v>
      </c>
      <c r="S12" s="71">
        <f t="shared" si="2"/>
        <v>0</v>
      </c>
      <c r="T12" s="71">
        <f t="shared" si="2"/>
        <v>0</v>
      </c>
      <c r="U12" s="71">
        <f t="shared" si="2"/>
        <v>0</v>
      </c>
      <c r="V12" s="72">
        <f t="shared" si="2"/>
        <v>92450.50390625</v>
      </c>
      <c r="W12" s="72">
        <f t="shared" si="2"/>
        <v>1074149.3886108398</v>
      </c>
      <c r="X12" s="71">
        <f t="shared" si="2"/>
        <v>1067545.9525756836</v>
      </c>
      <c r="Y12" s="71">
        <f t="shared" si="2"/>
        <v>6603.43603515625</v>
      </c>
      <c r="Z12" s="71">
        <f t="shared" si="2"/>
        <v>0</v>
      </c>
      <c r="AA12" s="71">
        <f t="shared" si="2"/>
        <v>0</v>
      </c>
      <c r="AB12" s="71">
        <f t="shared" si="2"/>
        <v>0</v>
      </c>
      <c r="AC12" s="71">
        <f t="shared" si="2"/>
        <v>0</v>
      </c>
      <c r="AD12" s="71">
        <f t="shared" si="2"/>
        <v>0</v>
      </c>
      <c r="AE12" s="71">
        <f t="shared" si="2"/>
        <v>2.9005593359470367</v>
      </c>
      <c r="AF12" s="71">
        <f t="shared" si="2"/>
        <v>53219.3330078125</v>
      </c>
      <c r="AG12" s="71">
        <f t="shared" si="2"/>
        <v>881.48464965820312</v>
      </c>
      <c r="AH12" s="71">
        <f t="shared" si="2"/>
        <v>0</v>
      </c>
      <c r="AI12" s="71">
        <f t="shared" si="2"/>
        <v>1929.2091064453125</v>
      </c>
      <c r="AJ12" s="71">
        <f t="shared" si="2"/>
        <v>-415.18012256920338</v>
      </c>
      <c r="AK12" s="71">
        <f t="shared" si="2"/>
        <v>53321.685546875</v>
      </c>
      <c r="AL12" s="71">
        <f t="shared" si="2"/>
        <v>10200.421875</v>
      </c>
      <c r="AM12" s="71">
        <f t="shared" si="2"/>
        <v>0</v>
      </c>
      <c r="AN12" s="71">
        <f t="shared" si="2"/>
        <v>-82.248399672098458</v>
      </c>
      <c r="AO12" s="71">
        <f t="shared" si="2"/>
        <v>-2849.71240234375</v>
      </c>
      <c r="AP12" s="71">
        <f t="shared" si="2"/>
        <v>-228.43204486370087</v>
      </c>
      <c r="AQ12" s="71">
        <f t="shared" si="2"/>
        <v>-2387.830322265625</v>
      </c>
      <c r="AR12" s="71">
        <f t="shared" si="2"/>
        <v>0</v>
      </c>
      <c r="AS12" s="71">
        <f t="shared" si="2"/>
        <v>106869.51513671875</v>
      </c>
      <c r="AT12" s="71">
        <f t="shared" si="2"/>
        <v>0</v>
      </c>
      <c r="AU12" s="71">
        <f t="shared" si="2"/>
        <v>139701.828125</v>
      </c>
      <c r="AV12" s="71">
        <f t="shared" si="2"/>
        <v>15097.0322265625</v>
      </c>
      <c r="AW12" s="71">
        <f t="shared" si="2"/>
        <v>0</v>
      </c>
      <c r="AX12" s="71">
        <f t="shared" si="2"/>
        <v>3754800</v>
      </c>
      <c r="AY12" s="71">
        <f t="shared" si="2"/>
        <v>0</v>
      </c>
      <c r="AZ12" s="71">
        <f t="shared" si="2"/>
        <v>116.02079772949219</v>
      </c>
      <c r="BA12" s="71">
        <f t="shared" si="2"/>
        <v>0</v>
      </c>
      <c r="BB12" s="71">
        <f t="shared" si="2"/>
        <v>0</v>
      </c>
      <c r="BC12" s="71">
        <f t="shared" si="2"/>
        <v>0</v>
      </c>
      <c r="BD12" s="71">
        <f t="shared" si="2"/>
        <v>-10674</v>
      </c>
      <c r="BE12" s="73">
        <f t="shared" si="2"/>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-129952.18112945557</v>
      </c>
      <c r="C15" s="65">
        <f t="shared" ref="C15:AX15" si="3">-(C12+(C14+C17+C36+C49)-C51)</f>
        <v>0</v>
      </c>
      <c r="D15" s="65">
        <f t="shared" si="3"/>
        <v>110378.3712387085</v>
      </c>
      <c r="E15" s="65">
        <f t="shared" si="3"/>
        <v>-240330.55236816406</v>
      </c>
      <c r="F15" s="65">
        <f t="shared" si="3"/>
        <v>0</v>
      </c>
      <c r="G15" s="65">
        <f t="shared" si="3"/>
        <v>0</v>
      </c>
      <c r="H15" s="65">
        <f t="shared" si="3"/>
        <v>0</v>
      </c>
      <c r="I15" s="65">
        <f t="shared" si="3"/>
        <v>0</v>
      </c>
      <c r="J15" s="65">
        <f t="shared" si="3"/>
        <v>21598.4765625</v>
      </c>
      <c r="K15" s="65">
        <f t="shared" si="3"/>
        <v>0</v>
      </c>
      <c r="L15" s="65">
        <f t="shared" si="3"/>
        <v>0</v>
      </c>
      <c r="M15" s="65">
        <f t="shared" si="3"/>
        <v>88004.009643554688</v>
      </c>
      <c r="N15" s="65">
        <f t="shared" si="3"/>
        <v>0</v>
      </c>
      <c r="O15" s="65">
        <f t="shared" si="3"/>
        <v>-3309</v>
      </c>
      <c r="P15" s="65">
        <f t="shared" si="3"/>
        <v>0</v>
      </c>
      <c r="Q15" s="65">
        <f t="shared" si="3"/>
        <v>-3.125E-2</v>
      </c>
      <c r="R15" s="65">
        <f t="shared" si="3"/>
        <v>0</v>
      </c>
      <c r="S15" s="65">
        <f t="shared" si="3"/>
        <v>0</v>
      </c>
      <c r="T15" s="65">
        <f t="shared" si="3"/>
        <v>0</v>
      </c>
      <c r="U15" s="65">
        <f t="shared" si="3"/>
        <v>0</v>
      </c>
      <c r="V15" s="65">
        <f t="shared" si="3"/>
        <v>-24718.44921875</v>
      </c>
      <c r="W15" s="65">
        <f>-(W12+(W14+W17+W36+W49)-W51)</f>
        <v>4.742431640625E-2</v>
      </c>
      <c r="X15" s="65">
        <f t="shared" si="3"/>
        <v>4.742431640625E-2</v>
      </c>
      <c r="Y15" s="65">
        <f t="shared" si="3"/>
        <v>0</v>
      </c>
      <c r="Z15" s="65">
        <f t="shared" si="3"/>
        <v>0</v>
      </c>
      <c r="AA15" s="65">
        <f t="shared" si="3"/>
        <v>0</v>
      </c>
      <c r="AB15" s="65">
        <f t="shared" si="3"/>
        <v>0</v>
      </c>
      <c r="AC15" s="65">
        <f t="shared" si="3"/>
        <v>4.5848003355786204E-4</v>
      </c>
      <c r="AD15" s="65">
        <f t="shared" si="3"/>
        <v>0</v>
      </c>
      <c r="AE15" s="65">
        <f t="shared" si="3"/>
        <v>425.49456135928631</v>
      </c>
      <c r="AF15" s="65">
        <f t="shared" si="3"/>
        <v>1.2370109558105469E-2</v>
      </c>
      <c r="AG15" s="65">
        <f t="shared" si="3"/>
        <v>7.62939453125E-5</v>
      </c>
      <c r="AH15" s="65">
        <f t="shared" si="3"/>
        <v>0</v>
      </c>
      <c r="AI15" s="65">
        <f t="shared" si="3"/>
        <v>-2.0751953125E-3</v>
      </c>
      <c r="AJ15" s="65">
        <f t="shared" si="3"/>
        <v>-2.6003271341323853E-4</v>
      </c>
      <c r="AK15" s="65">
        <f t="shared" si="3"/>
        <v>-7.9345703125E-3</v>
      </c>
      <c r="AL15" s="65">
        <f t="shared" si="3"/>
        <v>-1.2648105621337891E-3</v>
      </c>
      <c r="AM15" s="65">
        <f t="shared" si="3"/>
        <v>0</v>
      </c>
      <c r="AN15" s="65">
        <f t="shared" si="3"/>
        <v>0.13317060191184282</v>
      </c>
      <c r="AO15" s="65">
        <f t="shared" si="3"/>
        <v>1.352543942630291E-3</v>
      </c>
      <c r="AP15" s="65">
        <f t="shared" si="3"/>
        <v>7117.4720610380173</v>
      </c>
      <c r="AQ15" s="65">
        <f t="shared" si="3"/>
        <v>9.869446512311697E-5</v>
      </c>
      <c r="AR15" s="65">
        <f t="shared" si="3"/>
        <v>0</v>
      </c>
      <c r="AS15" s="65">
        <f t="shared" si="3"/>
        <v>8.30078125E-3</v>
      </c>
      <c r="AT15" s="65">
        <f t="shared" si="3"/>
        <v>0</v>
      </c>
      <c r="AU15" s="65">
        <f t="shared" si="3"/>
        <v>-1.6028176993131638E-2</v>
      </c>
      <c r="AV15" s="65">
        <f t="shared" si="3"/>
        <v>-5.6145348753489088E-4</v>
      </c>
      <c r="AW15" s="65">
        <f t="shared" si="3"/>
        <v>0</v>
      </c>
      <c r="AX15" s="65">
        <f t="shared" si="3"/>
        <v>-3752884.800034882</v>
      </c>
      <c r="AY15" s="65">
        <f>-(AY12+(AY14+AY17+AY36+AY49)-AY51)</f>
        <v>0</v>
      </c>
      <c r="AZ15" s="65">
        <f>-(AZ12+(AZ14+AZ17+AZ36+AZ49)-AZ51)</f>
        <v>8.4483768603149656E-7</v>
      </c>
      <c r="BA15" s="65">
        <f>-(BA12+(BA14+BA17+BA36+BA49)-BA51)</f>
        <v>0</v>
      </c>
      <c r="BB15" s="65">
        <f>-(BB12+(BB14+BB17+BB36+BB49)-BB51)</f>
        <v>0</v>
      </c>
      <c r="BC15" s="65">
        <f>-(BC12+(BC14+BC17+BC36+BC49)-BC51)</f>
        <v>0</v>
      </c>
      <c r="BD15" s="65">
        <f>-(BD12+(BD14+BD36+BD49)-BD51)</f>
        <v>587515.18948239088</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-3151850.140625</v>
      </c>
      <c r="C17" s="71">
        <f t="shared" ref="C17:BE17" si="4">SUM(C18:C34)</f>
        <v>0</v>
      </c>
      <c r="D17" s="71">
        <f t="shared" si="4"/>
        <v>-48992.3671875</v>
      </c>
      <c r="E17" s="71">
        <f t="shared" si="4"/>
        <v>-3102857.7734375</v>
      </c>
      <c r="F17" s="71">
        <f t="shared" si="4"/>
        <v>0</v>
      </c>
      <c r="G17" s="71">
        <f t="shared" si="4"/>
        <v>0</v>
      </c>
      <c r="H17" s="71">
        <f t="shared" si="4"/>
        <v>0</v>
      </c>
      <c r="I17" s="71">
        <f t="shared" si="4"/>
        <v>0</v>
      </c>
      <c r="J17" s="71">
        <f t="shared" si="4"/>
        <v>22574.3359375</v>
      </c>
      <c r="K17" s="71">
        <f t="shared" si="4"/>
        <v>0</v>
      </c>
      <c r="L17" s="71">
        <f t="shared" si="4"/>
        <v>0</v>
      </c>
      <c r="M17" s="72">
        <f t="shared" si="4"/>
        <v>17680.580078125</v>
      </c>
      <c r="N17" s="71">
        <f t="shared" si="4"/>
        <v>0</v>
      </c>
      <c r="O17" s="71">
        <f t="shared" si="4"/>
        <v>19054</v>
      </c>
      <c r="P17" s="71">
        <f t="shared" si="4"/>
        <v>0</v>
      </c>
      <c r="Q17" s="71">
        <f t="shared" si="4"/>
        <v>-237996</v>
      </c>
      <c r="R17" s="71">
        <f t="shared" si="4"/>
        <v>0</v>
      </c>
      <c r="S17" s="71">
        <f t="shared" si="4"/>
        <v>0</v>
      </c>
      <c r="T17" s="71">
        <f t="shared" si="4"/>
        <v>0</v>
      </c>
      <c r="U17" s="71">
        <f t="shared" si="4"/>
        <v>0</v>
      </c>
      <c r="V17" s="72">
        <f t="shared" si="4"/>
        <v>-67732.0546875</v>
      </c>
      <c r="W17" s="72">
        <f t="shared" si="4"/>
        <v>-1074149.4360351563</v>
      </c>
      <c r="X17" s="71">
        <f t="shared" si="4"/>
        <v>-1067546</v>
      </c>
      <c r="Y17" s="71">
        <f t="shared" si="4"/>
        <v>-6603.43603515625</v>
      </c>
      <c r="Z17" s="71">
        <f t="shared" si="4"/>
        <v>0</v>
      </c>
      <c r="AA17" s="71">
        <f t="shared" si="4"/>
        <v>0</v>
      </c>
      <c r="AB17" s="71">
        <f t="shared" si="4"/>
        <v>0</v>
      </c>
      <c r="AC17" s="71">
        <f t="shared" si="4"/>
        <v>4.6457999269478023E-4</v>
      </c>
      <c r="AD17" s="71">
        <f t="shared" si="4"/>
        <v>0</v>
      </c>
      <c r="AE17" s="71">
        <f t="shared" si="4"/>
        <v>14975.66796875</v>
      </c>
      <c r="AF17" s="71">
        <f t="shared" si="4"/>
        <v>359928.8125</v>
      </c>
      <c r="AG17" s="71">
        <f t="shared" si="4"/>
        <v>80.822738647460938</v>
      </c>
      <c r="AH17" s="71">
        <f t="shared" si="4"/>
        <v>0</v>
      </c>
      <c r="AI17" s="71">
        <f t="shared" si="4"/>
        <v>80784.6171875</v>
      </c>
      <c r="AJ17" s="71">
        <f t="shared" si="4"/>
        <v>22752.24609375</v>
      </c>
      <c r="AK17" s="71">
        <f t="shared" si="4"/>
        <v>429362.9375</v>
      </c>
      <c r="AL17" s="71">
        <f t="shared" si="4"/>
        <v>20400.74609375</v>
      </c>
      <c r="AM17" s="71">
        <f t="shared" si="4"/>
        <v>0</v>
      </c>
      <c r="AN17" s="71">
        <f t="shared" si="4"/>
        <v>5214.1142578125</v>
      </c>
      <c r="AO17" s="71">
        <f t="shared" si="4"/>
        <v>18556.59765625</v>
      </c>
      <c r="AP17" s="71">
        <f t="shared" si="4"/>
        <v>17373.40625</v>
      </c>
      <c r="AQ17" s="71">
        <f t="shared" si="4"/>
        <v>2618.666748046875</v>
      </c>
      <c r="AR17" s="71">
        <f t="shared" si="4"/>
        <v>0</v>
      </c>
      <c r="AS17" s="71">
        <f t="shared" si="4"/>
        <v>0</v>
      </c>
      <c r="AT17" s="71">
        <f t="shared" si="4"/>
        <v>0</v>
      </c>
      <c r="AU17" s="71">
        <f t="shared" si="4"/>
        <v>-139701.81209682301</v>
      </c>
      <c r="AV17" s="71">
        <f t="shared" si="4"/>
        <v>-15097.031665109012</v>
      </c>
      <c r="AW17" s="71">
        <f t="shared" si="4"/>
        <v>0</v>
      </c>
      <c r="AX17" s="71">
        <f t="shared" si="4"/>
        <v>-1915.1999651179356</v>
      </c>
      <c r="AY17" s="71">
        <f t="shared" si="4"/>
        <v>0</v>
      </c>
      <c r="AZ17" s="71">
        <f t="shared" si="4"/>
        <v>-116.02079857432987</v>
      </c>
      <c r="BA17" s="71">
        <f t="shared" si="4"/>
        <v>0</v>
      </c>
      <c r="BB17" s="71">
        <f t="shared" si="4"/>
        <v>0</v>
      </c>
      <c r="BC17" s="71">
        <f t="shared" si="4"/>
        <v>0</v>
      </c>
      <c r="BD17" s="71">
        <f t="shared" si="4"/>
        <v>865335.09143066406</v>
      </c>
      <c r="BE17" s="73">
        <f t="shared" si="4"/>
        <v>0</v>
      </c>
    </row>
    <row r="18" spans="1:57">
      <c r="A18" s="64" t="s">
        <v>246</v>
      </c>
      <c r="B18" s="65">
        <f t="shared" ref="B18:B33" si="5">+D18+E18+F18</f>
        <v>-2312744</v>
      </c>
      <c r="C18" s="65"/>
      <c r="D18" s="65"/>
      <c r="E18" s="65">
        <v>-2312744</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-139701.81209682301</v>
      </c>
      <c r="AV18" s="65">
        <f>-AV90*3.6</f>
        <v>-14457.599714652029</v>
      </c>
      <c r="AW18" s="65">
        <f>-AW90*3.6/0.1</f>
        <v>0</v>
      </c>
      <c r="AX18" s="65">
        <f>-AX90*3.6</f>
        <v>-1915.1999651179356</v>
      </c>
      <c r="AY18" s="65">
        <f>-AY90*3.6</f>
        <v>0</v>
      </c>
      <c r="AZ18" s="65">
        <f>-AZ90*3.6</f>
        <v>-116.02079857432987</v>
      </c>
      <c r="BA18" s="65"/>
      <c r="BB18" s="65"/>
      <c r="BC18" s="65"/>
      <c r="BD18" s="65">
        <v>839974.4375</v>
      </c>
      <c r="BE18" s="68"/>
    </row>
    <row r="19" spans="1:57">
      <c r="A19" s="64" t="s">
        <v>247</v>
      </c>
      <c r="B19" s="65">
        <f t="shared" si="5"/>
        <v>-68380.5234375</v>
      </c>
      <c r="C19" s="65"/>
      <c r="D19" s="65"/>
      <c r="E19" s="65">
        <v>-68380.5234375</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-639.43195045698269</v>
      </c>
      <c r="AW19" s="65">
        <f>-AW91*3.6/0.1</f>
        <v>0</v>
      </c>
      <c r="AX19" s="65">
        <f t="shared" ref="AX19:AZ21" si="7">-AX91*3.6</f>
        <v>0</v>
      </c>
      <c r="AY19" s="65">
        <f t="shared" si="7"/>
        <v>0</v>
      </c>
      <c r="AZ19" s="65">
        <f t="shared" si="7"/>
        <v>0</v>
      </c>
      <c r="BA19" s="65"/>
      <c r="BB19" s="65"/>
      <c r="BC19" s="65"/>
      <c r="BD19" s="65">
        <v>24626.322265625</v>
      </c>
      <c r="BE19" s="68"/>
    </row>
    <row r="20" spans="1:57">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c r="A21" s="64" t="s">
        <v>249</v>
      </c>
      <c r="B21" s="65">
        <f t="shared" si="5"/>
        <v>0</v>
      </c>
      <c r="C21" s="65"/>
      <c r="D21" s="65"/>
      <c r="E21" s="65"/>
      <c r="F21" s="65"/>
      <c r="G21" s="65"/>
      <c r="H21" s="65"/>
      <c r="I21" s="65"/>
      <c r="J21" s="65"/>
      <c r="K21" s="65"/>
      <c r="L21" s="65"/>
      <c r="M21" s="67"/>
      <c r="N21" s="65"/>
      <c r="O21" s="65"/>
      <c r="P21" s="65"/>
      <c r="Q21" s="65">
        <v>-237996</v>
      </c>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v>734.3316650390625</v>
      </c>
      <c r="BE21" s="68">
        <f>-BE96</f>
        <v>0</v>
      </c>
    </row>
    <row r="22" spans="1:57">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5"/>
        <v>-48992.3671875</v>
      </c>
      <c r="C27" s="65"/>
      <c r="D27" s="65">
        <v>-48992.3671875</v>
      </c>
      <c r="E27" s="65"/>
      <c r="F27" s="65"/>
      <c r="G27" s="65"/>
      <c r="H27" s="65"/>
      <c r="I27" s="65"/>
      <c r="J27" s="65">
        <v>30481.55859375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5"/>
        <v>0</v>
      </c>
      <c r="C28" s="65"/>
      <c r="D28" s="65"/>
      <c r="E28" s="65"/>
      <c r="F28" s="65"/>
      <c r="G28" s="65"/>
      <c r="H28" s="65"/>
      <c r="I28" s="65"/>
      <c r="J28" s="65"/>
      <c r="K28" s="65"/>
      <c r="L28" s="65"/>
      <c r="M28" s="67">
        <v>17680.580078125</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5"/>
        <v>0</v>
      </c>
      <c r="C29" s="65"/>
      <c r="D29" s="65"/>
      <c r="E29" s="65"/>
      <c r="F29" s="65"/>
      <c r="G29" s="65"/>
      <c r="H29" s="65"/>
      <c r="I29" s="65"/>
      <c r="J29" s="65">
        <v>-7907.22265625</v>
      </c>
      <c r="K29" s="65"/>
      <c r="L29" s="65"/>
      <c r="M29" s="67"/>
      <c r="N29" s="65"/>
      <c r="O29" s="65">
        <v>19054</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-1340701.4047851562</v>
      </c>
      <c r="X32" s="65">
        <v>-1067546</v>
      </c>
      <c r="Y32" s="65">
        <v>-6603.43603515625</v>
      </c>
      <c r="Z32" s="65"/>
      <c r="AA32" s="65"/>
      <c r="AB32" s="65">
        <v>-266551.96875</v>
      </c>
      <c r="AC32" s="65">
        <v>4.6457999269478023E-4</v>
      </c>
      <c r="AD32" s="65"/>
      <c r="AE32" s="65">
        <v>14975.66796875</v>
      </c>
      <c r="AF32" s="65">
        <v>359928.8125</v>
      </c>
      <c r="AG32" s="65">
        <v>80.822738647460938</v>
      </c>
      <c r="AH32" s="65"/>
      <c r="AI32" s="65">
        <v>80784.6171875</v>
      </c>
      <c r="AJ32" s="65">
        <v>22752.24609375</v>
      </c>
      <c r="AK32" s="65">
        <v>429362.9375</v>
      </c>
      <c r="AL32" s="65">
        <v>20400.74609375</v>
      </c>
      <c r="AM32" s="65"/>
      <c r="AN32" s="65">
        <v>5214.1142578125</v>
      </c>
      <c r="AO32" s="65">
        <v>18556.59765625</v>
      </c>
      <c r="AP32" s="65">
        <v>17373.40625</v>
      </c>
      <c r="AQ32" s="65">
        <v>2618.666748046875</v>
      </c>
      <c r="AR32" s="65"/>
      <c r="AS32" s="65"/>
      <c r="AT32" s="65"/>
      <c r="AU32" s="65"/>
      <c r="AV32" s="65"/>
      <c r="AW32" s="65"/>
      <c r="AX32" s="65"/>
      <c r="AY32" s="65"/>
      <c r="AZ32" s="65"/>
      <c r="BA32" s="65"/>
      <c r="BB32" s="65"/>
      <c r="BC32" s="65"/>
      <c r="BD32" s="65"/>
      <c r="BE32" s="68"/>
    </row>
    <row r="33" spans="1:57">
      <c r="A33" s="64" t="s">
        <v>260</v>
      </c>
      <c r="B33" s="65">
        <f t="shared" si="5"/>
        <v>-721733.25</v>
      </c>
      <c r="C33" s="65"/>
      <c r="D33" s="65"/>
      <c r="E33" s="65">
        <v>-721733.25</v>
      </c>
      <c r="F33" s="65"/>
      <c r="G33" s="65"/>
      <c r="H33" s="65"/>
      <c r="I33" s="65"/>
      <c r="J33" s="65"/>
      <c r="K33" s="65"/>
      <c r="L33" s="65"/>
      <c r="M33" s="67"/>
      <c r="N33" s="65"/>
      <c r="O33" s="65"/>
      <c r="P33" s="65"/>
      <c r="Q33" s="65"/>
      <c r="R33" s="65"/>
      <c r="S33" s="65"/>
      <c r="T33" s="65"/>
      <c r="U33" s="65"/>
      <c r="V33" s="67">
        <v>-67732.0546875</v>
      </c>
      <c r="W33" s="65">
        <f t="shared" si="6"/>
        <v>266551.96875</v>
      </c>
      <c r="X33" s="65"/>
      <c r="Y33" s="65"/>
      <c r="Z33" s="65"/>
      <c r="AA33" s="65"/>
      <c r="AB33" s="65">
        <v>266551.96875</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44531.210534393787</v>
      </c>
      <c r="BE36" s="77">
        <f>SUM(BE37:BE47)</f>
        <v>0</v>
      </c>
    </row>
    <row r="37" spans="1:57">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v>29764.345703125</v>
      </c>
      <c r="BE43" s="68"/>
    </row>
    <row r="44" spans="1:57">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v>0.53280001878738403</v>
      </c>
      <c r="BE44" s="68"/>
    </row>
    <row r="45" spans="1:57">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v>14766.33203125</v>
      </c>
      <c r="BE45" s="68"/>
    </row>
    <row r="46" spans="1:57">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v>33645.59765625</v>
      </c>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968341.04378509521</v>
      </c>
      <c r="C51" s="71">
        <f t="shared" ref="C51:AT51" si="11">+C53+C68+C77+C83</f>
        <v>0</v>
      </c>
      <c r="D51" s="71">
        <f t="shared" si="11"/>
        <v>94737.634483337402</v>
      </c>
      <c r="E51" s="71">
        <f t="shared" si="11"/>
        <v>873603.40930175781</v>
      </c>
      <c r="F51" s="71">
        <f t="shared" si="11"/>
        <v>0</v>
      </c>
      <c r="G51" s="71">
        <f t="shared" si="11"/>
        <v>0</v>
      </c>
      <c r="H51" s="71">
        <f t="shared" si="11"/>
        <v>0</v>
      </c>
      <c r="I51" s="71">
        <f t="shared" si="11"/>
        <v>0</v>
      </c>
      <c r="J51" s="71">
        <f t="shared" si="11"/>
        <v>44172.8125</v>
      </c>
      <c r="K51" s="71">
        <f t="shared" si="11"/>
        <v>0</v>
      </c>
      <c r="L51" s="71">
        <f t="shared" si="11"/>
        <v>0</v>
      </c>
      <c r="M51" s="72">
        <f t="shared" si="11"/>
        <v>105684.58972167969</v>
      </c>
      <c r="N51" s="71">
        <f t="shared" si="11"/>
        <v>0</v>
      </c>
      <c r="O51" s="71">
        <f t="shared" si="11"/>
        <v>15745</v>
      </c>
      <c r="P51" s="71">
        <f t="shared" si="11"/>
        <v>0</v>
      </c>
      <c r="Q51" s="71">
        <f t="shared" si="11"/>
        <v>190400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9.2306002625264227E-4</v>
      </c>
      <c r="AD51" s="71">
        <f t="shared" si="11"/>
        <v>0</v>
      </c>
      <c r="AE51" s="71">
        <f t="shared" si="11"/>
        <v>15404.063089445233</v>
      </c>
      <c r="AF51" s="71">
        <f t="shared" si="11"/>
        <v>413148.15787792206</v>
      </c>
      <c r="AG51" s="71">
        <f t="shared" si="11"/>
        <v>962.30746459960937</v>
      </c>
      <c r="AH51" s="71">
        <f t="shared" si="11"/>
        <v>0</v>
      </c>
      <c r="AI51" s="71">
        <f t="shared" si="11"/>
        <v>82713.82421875</v>
      </c>
      <c r="AJ51" s="71">
        <f t="shared" si="11"/>
        <v>22337.065711148083</v>
      </c>
      <c r="AK51" s="71">
        <f t="shared" si="11"/>
        <v>482684.61511230469</v>
      </c>
      <c r="AL51" s="71">
        <f t="shared" si="11"/>
        <v>30601.166703939438</v>
      </c>
      <c r="AM51" s="71">
        <f t="shared" si="11"/>
        <v>0</v>
      </c>
      <c r="AN51" s="71">
        <f t="shared" si="11"/>
        <v>5131.9990287423134</v>
      </c>
      <c r="AO51" s="71">
        <f t="shared" si="11"/>
        <v>15706.886606450193</v>
      </c>
      <c r="AP51" s="71">
        <f t="shared" si="11"/>
        <v>24262.446266174316</v>
      </c>
      <c r="AQ51" s="71">
        <f t="shared" si="11"/>
        <v>230.83652447571512</v>
      </c>
      <c r="AR51" s="71">
        <f t="shared" si="11"/>
        <v>0</v>
      </c>
      <c r="AS51" s="71">
        <f t="shared" si="11"/>
        <v>106869.5234375</v>
      </c>
      <c r="AT51" s="71">
        <f t="shared" si="11"/>
        <v>0</v>
      </c>
      <c r="AU51" s="71"/>
      <c r="AV51" s="71"/>
      <c r="AW51" s="71"/>
      <c r="AX51" s="71"/>
      <c r="AY51" s="71"/>
      <c r="AZ51" s="71"/>
      <c r="BA51" s="71">
        <f>+BA53+BA68+BA77+BA83</f>
        <v>0</v>
      </c>
      <c r="BB51" s="71">
        <f>+BB53+BB68+BB77+BB83</f>
        <v>0</v>
      </c>
      <c r="BC51" s="71">
        <f>+BC53+BC68+BC77+BC83</f>
        <v>0</v>
      </c>
      <c r="BD51" s="71">
        <f>+BD53+BD68+BD77+BD83</f>
        <v>655017.99767303467</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650444.72420501709</v>
      </c>
      <c r="C53" s="65">
        <f t="shared" ref="C53:AT53" si="12">SUM(C54:C66)</f>
        <v>0</v>
      </c>
      <c r="D53" s="65">
        <f t="shared" si="12"/>
        <v>91634.54061126709</v>
      </c>
      <c r="E53" s="65">
        <f t="shared" si="12"/>
        <v>558810.18359375</v>
      </c>
      <c r="F53" s="65">
        <f t="shared" si="12"/>
        <v>0</v>
      </c>
      <c r="G53" s="65">
        <f t="shared" si="12"/>
        <v>0</v>
      </c>
      <c r="H53" s="65">
        <f t="shared" si="12"/>
        <v>0</v>
      </c>
      <c r="I53" s="65">
        <f t="shared" si="12"/>
        <v>0</v>
      </c>
      <c r="J53" s="65">
        <f t="shared" si="12"/>
        <v>44172.8125</v>
      </c>
      <c r="K53" s="65">
        <f t="shared" si="12"/>
        <v>0</v>
      </c>
      <c r="L53" s="65">
        <f t="shared" si="12"/>
        <v>0</v>
      </c>
      <c r="M53" s="67">
        <f t="shared" si="12"/>
        <v>104820.35974121094</v>
      </c>
      <c r="N53" s="65">
        <f t="shared" si="12"/>
        <v>0</v>
      </c>
      <c r="O53" s="65">
        <f t="shared" si="12"/>
        <v>15745</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0</v>
      </c>
      <c r="AF53" s="65">
        <f t="shared" si="12"/>
        <v>448.28328704833984</v>
      </c>
      <c r="AG53" s="65">
        <f t="shared" si="12"/>
        <v>0</v>
      </c>
      <c r="AH53" s="65">
        <f t="shared" si="12"/>
        <v>0</v>
      </c>
      <c r="AI53" s="65">
        <f t="shared" si="12"/>
        <v>0</v>
      </c>
      <c r="AJ53" s="65">
        <f t="shared" si="12"/>
        <v>503.57794952392578</v>
      </c>
      <c r="AK53" s="65">
        <f t="shared" si="12"/>
        <v>44769.1767578125</v>
      </c>
      <c r="AL53" s="65">
        <f t="shared" si="12"/>
        <v>145.77072525024414</v>
      </c>
      <c r="AM53" s="65">
        <f t="shared" si="12"/>
        <v>0</v>
      </c>
      <c r="AN53" s="65">
        <f t="shared" si="12"/>
        <v>30.980209201574326</v>
      </c>
      <c r="AO53" s="65">
        <f t="shared" si="12"/>
        <v>3530.3594970703125</v>
      </c>
      <c r="AP53" s="65">
        <f t="shared" si="12"/>
        <v>13365.8330078125</v>
      </c>
      <c r="AQ53" s="65">
        <f t="shared" si="12"/>
        <v>1.5104908309876919</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305623.15295410156</v>
      </c>
      <c r="BE53" s="68">
        <f>SUM(BE54:BE66)</f>
        <v>0</v>
      </c>
    </row>
    <row r="54" spans="1:57">
      <c r="A54" s="64" t="s">
        <v>273</v>
      </c>
      <c r="B54" s="65">
        <f t="shared" ref="B54:B66" si="13">+D54+E54+F54</f>
        <v>96518.6943359375</v>
      </c>
      <c r="C54" s="65"/>
      <c r="D54" s="65">
        <v>3447.8818359375</v>
      </c>
      <c r="E54" s="65">
        <v>93070.8125</v>
      </c>
      <c r="F54" s="65"/>
      <c r="G54" s="65"/>
      <c r="H54" s="65"/>
      <c r="I54" s="65"/>
      <c r="J54" s="65">
        <v>44172.8125</v>
      </c>
      <c r="K54" s="65"/>
      <c r="L54" s="65"/>
      <c r="M54" s="67">
        <v>21976.099609375</v>
      </c>
      <c r="N54" s="65"/>
      <c r="O54" s="65">
        <v>15745</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v>66932.0703125</v>
      </c>
      <c r="BE54" s="68"/>
    </row>
    <row r="55" spans="1:57">
      <c r="A55" s="64" t="s">
        <v>274</v>
      </c>
      <c r="B55" s="65">
        <f t="shared" si="13"/>
        <v>52263.172760009766</v>
      </c>
      <c r="C55" s="65"/>
      <c r="D55" s="65">
        <v>376.24697875976562</v>
      </c>
      <c r="E55" s="65">
        <v>51886.92578125</v>
      </c>
      <c r="F55" s="65"/>
      <c r="G55" s="65"/>
      <c r="H55" s="65"/>
      <c r="I55" s="65"/>
      <c r="J55" s="65"/>
      <c r="K55" s="65"/>
      <c r="L55" s="65"/>
      <c r="M55" s="67">
        <v>59121.91015625</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v>36464.1015625</v>
      </c>
      <c r="BE55" s="68"/>
    </row>
    <row r="56" spans="1:57">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v>62737.2578125</v>
      </c>
      <c r="BE56" s="68"/>
    </row>
    <row r="57" spans="1:57">
      <c r="A57" s="64" t="s">
        <v>276</v>
      </c>
      <c r="B57" s="65">
        <f t="shared" si="13"/>
        <v>106855.5234375</v>
      </c>
      <c r="C57" s="65"/>
      <c r="D57" s="65">
        <v>17441.375</v>
      </c>
      <c r="E57" s="65">
        <v>89414.1484375</v>
      </c>
      <c r="F57" s="65"/>
      <c r="G57" s="65"/>
      <c r="H57" s="65"/>
      <c r="I57" s="65"/>
      <c r="J57" s="65"/>
      <c r="K57" s="65"/>
      <c r="L57" s="65"/>
      <c r="M57" s="67">
        <v>7868.5</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v>9454.0859375</v>
      </c>
      <c r="BE57" s="68"/>
    </row>
    <row r="58" spans="1:57">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v>168.35455322265625</v>
      </c>
      <c r="BE58" s="68"/>
    </row>
    <row r="59" spans="1:57">
      <c r="A59" s="64" t="s">
        <v>278</v>
      </c>
      <c r="B59" s="65">
        <f t="shared" si="13"/>
        <v>0</v>
      </c>
      <c r="C59" s="65"/>
      <c r="D59" s="65"/>
      <c r="E59" s="65"/>
      <c r="F59" s="65"/>
      <c r="G59" s="65"/>
      <c r="H59" s="65"/>
      <c r="I59" s="65"/>
      <c r="J59" s="65"/>
      <c r="K59" s="65"/>
      <c r="L59" s="65"/>
      <c r="M59" s="67">
        <v>2328.610107421875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v>167.26527404785156</v>
      </c>
      <c r="BE59" s="68"/>
    </row>
    <row r="60" spans="1:57">
      <c r="A60" s="64" t="s">
        <v>279</v>
      </c>
      <c r="B60" s="65">
        <f t="shared" si="13"/>
        <v>51160.955375671387</v>
      </c>
      <c r="C60" s="65"/>
      <c r="D60" s="65">
        <v>115.97100067138672</v>
      </c>
      <c r="E60" s="65">
        <v>51044.984375</v>
      </c>
      <c r="F60" s="65"/>
      <c r="G60" s="65"/>
      <c r="H60" s="65"/>
      <c r="I60" s="65"/>
      <c r="J60" s="65"/>
      <c r="K60" s="65"/>
      <c r="L60" s="65"/>
      <c r="M60" s="67">
        <v>2899.93994140625</v>
      </c>
      <c r="N60" s="65"/>
      <c r="O60" s="65"/>
      <c r="P60" s="65"/>
      <c r="Q60" s="65"/>
      <c r="R60" s="65"/>
      <c r="S60" s="65"/>
      <c r="T60" s="65"/>
      <c r="U60" s="65"/>
      <c r="V60" s="67"/>
      <c r="W60" s="65">
        <f t="shared" si="14"/>
        <v>0</v>
      </c>
      <c r="X60" s="65"/>
      <c r="Y60" s="65"/>
      <c r="Z60" s="65"/>
      <c r="AA60" s="65"/>
      <c r="AB60" s="65"/>
      <c r="AC60" s="65"/>
      <c r="AD60" s="65"/>
      <c r="AE60" s="65"/>
      <c r="AF60" s="65">
        <v>333.85589599609375</v>
      </c>
      <c r="AG60" s="65"/>
      <c r="AH60" s="65"/>
      <c r="AI60" s="65"/>
      <c r="AJ60" s="65">
        <v>471.18670654296875</v>
      </c>
      <c r="AK60" s="65">
        <v>30491.09765625</v>
      </c>
      <c r="AL60" s="65">
        <v>121.92019653320312</v>
      </c>
      <c r="AM60" s="65"/>
      <c r="AN60" s="65">
        <v>30.708135604858398</v>
      </c>
      <c r="AO60" s="65">
        <v>3181.81396484375</v>
      </c>
      <c r="AP60" s="65"/>
      <c r="AQ60" s="65">
        <v>4.8240002244710922E-2</v>
      </c>
      <c r="AR60" s="65"/>
      <c r="AS60" s="65"/>
      <c r="AT60" s="65"/>
      <c r="AU60" s="65"/>
      <c r="AV60" s="65"/>
      <c r="AW60" s="65"/>
      <c r="AX60" s="65"/>
      <c r="AY60" s="65"/>
      <c r="AZ60" s="65"/>
      <c r="BA60" s="65"/>
      <c r="BB60" s="65"/>
      <c r="BC60" s="65"/>
      <c r="BD60" s="65">
        <v>112.08418273925781</v>
      </c>
      <c r="BE60" s="68"/>
    </row>
    <row r="61" spans="1:57">
      <c r="A61" s="64" t="s">
        <v>280</v>
      </c>
      <c r="B61" s="65">
        <f t="shared" si="13"/>
        <v>0</v>
      </c>
      <c r="C61" s="65"/>
      <c r="D61" s="65"/>
      <c r="E61" s="65"/>
      <c r="F61" s="65"/>
      <c r="G61" s="65"/>
      <c r="H61" s="65"/>
      <c r="I61" s="65"/>
      <c r="J61" s="65"/>
      <c r="K61" s="65"/>
      <c r="L61" s="65"/>
      <c r="M61" s="67">
        <v>1396.7000732421875</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v>2761.84375</v>
      </c>
      <c r="BE61" s="68"/>
    </row>
    <row r="62" spans="1:57">
      <c r="A62" s="64" t="s">
        <v>281</v>
      </c>
      <c r="B62" s="65">
        <f t="shared" si="13"/>
        <v>0</v>
      </c>
      <c r="C62" s="65"/>
      <c r="D62" s="65"/>
      <c r="E62" s="65"/>
      <c r="F62" s="65"/>
      <c r="G62" s="65"/>
      <c r="H62" s="65"/>
      <c r="I62" s="65"/>
      <c r="J62" s="65"/>
      <c r="K62" s="65"/>
      <c r="L62" s="65"/>
      <c r="M62" s="67">
        <v>3120.699951171875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v>5776.8623046875</v>
      </c>
      <c r="BE62" s="68"/>
    </row>
    <row r="63" spans="1:57">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v>987.92401123046875</v>
      </c>
      <c r="BE63" s="68"/>
    </row>
    <row r="64" spans="1:57">
      <c r="A64" s="64" t="s">
        <v>283</v>
      </c>
      <c r="B64" s="65">
        <f t="shared" si="13"/>
        <v>68426.421875</v>
      </c>
      <c r="C64" s="65"/>
      <c r="D64" s="65">
        <v>68426.421875</v>
      </c>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c r="AF64" s="65">
        <v>114.42739105224609</v>
      </c>
      <c r="AG64" s="65"/>
      <c r="AH64" s="65"/>
      <c r="AI64" s="65"/>
      <c r="AJ64" s="65">
        <v>32.391242980957031</v>
      </c>
      <c r="AK64" s="65">
        <v>14278.0791015625</v>
      </c>
      <c r="AL64" s="65">
        <v>23.850528717041016</v>
      </c>
      <c r="AM64" s="65"/>
      <c r="AN64" s="65">
        <v>0.27207359671592712</v>
      </c>
      <c r="AO64" s="65">
        <v>348.5455322265625</v>
      </c>
      <c r="AP64" s="65">
        <v>13365.8330078125</v>
      </c>
      <c r="AQ64" s="65">
        <v>1.462250828742981</v>
      </c>
      <c r="AR64" s="65"/>
      <c r="AS64" s="65"/>
      <c r="AT64" s="65"/>
      <c r="AU64" s="65"/>
      <c r="AV64" s="65"/>
      <c r="AW64" s="65"/>
      <c r="AX64" s="65"/>
      <c r="AY64" s="65"/>
      <c r="AZ64" s="65"/>
      <c r="BA64" s="65"/>
      <c r="BB64" s="65"/>
      <c r="BC64" s="65"/>
      <c r="BD64" s="65">
        <v>324.99807739257812</v>
      </c>
      <c r="BE64" s="68"/>
    </row>
    <row r="65" spans="1:57">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v>2722.04736328125</v>
      </c>
      <c r="BE65" s="68"/>
    </row>
    <row r="66" spans="1:57">
      <c r="A66" s="64" t="s">
        <v>285</v>
      </c>
      <c r="B66" s="65">
        <f t="shared" si="13"/>
        <v>275219.95642089844</v>
      </c>
      <c r="C66" s="65"/>
      <c r="D66" s="65">
        <v>1826.6439208984375</v>
      </c>
      <c r="E66" s="65">
        <v>273393.3125</v>
      </c>
      <c r="F66" s="65"/>
      <c r="G66" s="65"/>
      <c r="H66" s="65"/>
      <c r="I66" s="65"/>
      <c r="J66" s="65"/>
      <c r="K66" s="65"/>
      <c r="L66" s="65"/>
      <c r="M66" s="67">
        <v>6107.89990234375</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v>139701.828125</v>
      </c>
      <c r="AV66" s="65">
        <v>4193.6201171875</v>
      </c>
      <c r="AW66" s="65"/>
      <c r="AX66" s="65"/>
      <c r="AY66" s="65"/>
      <c r="AZ66" s="65"/>
      <c r="BA66" s="65"/>
      <c r="BB66" s="65"/>
      <c r="BC66" s="65"/>
      <c r="BD66" s="65">
        <v>117014.2578125</v>
      </c>
      <c r="BE66" s="68"/>
    </row>
    <row r="67" spans="1:57">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2035.47607421875</v>
      </c>
      <c r="C68" s="80">
        <f t="shared" ref="C68:AT68" si="15">SUM(C69:C75)</f>
        <v>0</v>
      </c>
      <c r="D68" s="80">
        <f t="shared" si="15"/>
        <v>0</v>
      </c>
      <c r="E68" s="80">
        <f t="shared" si="15"/>
        <v>2035.47607421875</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8.7656095623970032E-2</v>
      </c>
      <c r="AF68" s="80">
        <f t="shared" si="15"/>
        <v>407180.00557231903</v>
      </c>
      <c r="AG68" s="80">
        <f t="shared" si="15"/>
        <v>962.30746459960937</v>
      </c>
      <c r="AH68" s="80">
        <f t="shared" si="15"/>
        <v>0</v>
      </c>
      <c r="AI68" s="80">
        <f t="shared" si="15"/>
        <v>82713.82421875</v>
      </c>
      <c r="AJ68" s="80">
        <f t="shared" si="15"/>
        <v>330.84493935853243</v>
      </c>
      <c r="AK68" s="80">
        <f t="shared" si="15"/>
        <v>396573.73510742188</v>
      </c>
      <c r="AL68" s="80">
        <f t="shared" si="15"/>
        <v>313.66836547851562</v>
      </c>
      <c r="AM68" s="80">
        <f t="shared" si="15"/>
        <v>0</v>
      </c>
      <c r="AN68" s="80">
        <f t="shared" si="15"/>
        <v>0.28783199191093445</v>
      </c>
      <c r="AO68" s="80">
        <f t="shared" si="15"/>
        <v>11565.005062103271</v>
      </c>
      <c r="AP68" s="80">
        <f t="shared" si="15"/>
        <v>0</v>
      </c>
      <c r="AQ68" s="80">
        <f t="shared" si="15"/>
        <v>44.634860992431641</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13164.897453308105</v>
      </c>
      <c r="BE68" s="82">
        <f>SUM(BE69:BE75)</f>
        <v>0</v>
      </c>
    </row>
    <row r="69" spans="1:57">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v>161.64547729492187</v>
      </c>
      <c r="AH69" s="65"/>
      <c r="AI69" s="65">
        <v>35955.94921875</v>
      </c>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v>800.6619873046875</v>
      </c>
      <c r="AH70" s="65"/>
      <c r="AI70" s="65">
        <v>46757.875</v>
      </c>
      <c r="AJ70" s="65"/>
      <c r="AK70" s="65"/>
      <c r="AL70" s="65"/>
      <c r="AM70" s="65"/>
      <c r="AN70" s="65"/>
      <c r="AO70" s="65"/>
      <c r="AP70" s="65"/>
      <c r="AQ70" s="65"/>
      <c r="AR70" s="65"/>
      <c r="AS70" s="65"/>
      <c r="AT70" s="65"/>
      <c r="AU70" s="65"/>
      <c r="AV70" s="65"/>
      <c r="AW70" s="65"/>
      <c r="AX70" s="65"/>
      <c r="AY70" s="65"/>
      <c r="AZ70" s="65"/>
      <c r="BA70" s="65"/>
      <c r="BB70" s="65"/>
      <c r="BC70" s="65"/>
      <c r="BD70" s="65">
        <v>230.32078552246094</v>
      </c>
      <c r="BE70" s="68"/>
    </row>
    <row r="71" spans="1:57">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v>8.7656095623970032E-2</v>
      </c>
      <c r="AF71" s="65">
        <v>407171.75</v>
      </c>
      <c r="AG71" s="65"/>
      <c r="AH71" s="65"/>
      <c r="AI71" s="65"/>
      <c r="AJ71" s="65">
        <v>330.72283935546875</v>
      </c>
      <c r="AK71" s="65">
        <v>292529.65625</v>
      </c>
      <c r="AL71" s="65">
        <v>313.66836547851562</v>
      </c>
      <c r="AM71" s="65"/>
      <c r="AN71" s="65">
        <v>0.15436799824237823</v>
      </c>
      <c r="AO71" s="65">
        <v>11017.6591796875</v>
      </c>
      <c r="AP71" s="65"/>
      <c r="AQ71" s="65"/>
      <c r="AR71" s="65"/>
      <c r="AS71" s="65"/>
      <c r="AT71" s="65"/>
      <c r="AU71" s="65"/>
      <c r="AV71" s="65"/>
      <c r="AW71" s="65"/>
      <c r="AX71" s="65"/>
      <c r="AY71" s="65"/>
      <c r="AZ71" s="65"/>
      <c r="BA71" s="65"/>
      <c r="BB71" s="65"/>
      <c r="BC71" s="65"/>
      <c r="BD71" s="65">
        <v>86.493598937988281</v>
      </c>
      <c r="BE71" s="68"/>
    </row>
    <row r="72" spans="1:57">
      <c r="A72" s="64" t="s">
        <v>290</v>
      </c>
      <c r="B72" s="65">
        <f t="shared" si="16"/>
        <v>2035.47607421875</v>
      </c>
      <c r="C72" s="65"/>
      <c r="D72" s="65"/>
      <c r="E72" s="65">
        <v>2035.47607421875</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8.2555723190307617</v>
      </c>
      <c r="AG72" s="65"/>
      <c r="AH72" s="65"/>
      <c r="AI72" s="65"/>
      <c r="AJ72" s="65">
        <v>0.12210000306367874</v>
      </c>
      <c r="AK72" s="65">
        <v>1685.055419921875</v>
      </c>
      <c r="AL72" s="65"/>
      <c r="AM72" s="65"/>
      <c r="AN72" s="65">
        <v>0.13346399366855621</v>
      </c>
      <c r="AO72" s="65">
        <v>49.502376556396484</v>
      </c>
      <c r="AP72" s="65"/>
      <c r="AQ72" s="65">
        <v>44.634860992431641</v>
      </c>
      <c r="AR72" s="65"/>
      <c r="AS72" s="65"/>
      <c r="AT72" s="65"/>
      <c r="AU72" s="65"/>
      <c r="AV72" s="65"/>
      <c r="AW72" s="65"/>
      <c r="AX72" s="65"/>
      <c r="AY72" s="65"/>
      <c r="AZ72" s="65"/>
      <c r="BA72" s="65"/>
      <c r="BB72" s="65"/>
      <c r="BC72" s="65"/>
      <c r="BD72" s="65">
        <v>10442.3076171875</v>
      </c>
      <c r="BE72" s="68"/>
    </row>
    <row r="73" spans="1:57">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v>355.15798950195312</v>
      </c>
      <c r="BE73" s="68"/>
    </row>
    <row r="74" spans="1:57">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v>102359.0234375</v>
      </c>
      <c r="AL74" s="65"/>
      <c r="AM74" s="65"/>
      <c r="AN74" s="65"/>
      <c r="AO74" s="65">
        <v>497.843505859375</v>
      </c>
      <c r="AP74" s="65"/>
      <c r="AQ74" s="65"/>
      <c r="AR74" s="65"/>
      <c r="AS74" s="65"/>
      <c r="AT74" s="65"/>
      <c r="AU74" s="65"/>
      <c r="AV74" s="65"/>
      <c r="AW74" s="65"/>
      <c r="AX74" s="65"/>
      <c r="AY74" s="65"/>
      <c r="AZ74" s="65"/>
      <c r="BA74" s="65"/>
      <c r="BB74" s="65"/>
      <c r="BC74" s="65"/>
      <c r="BD74" s="65">
        <v>195.01919555664062</v>
      </c>
      <c r="BE74" s="68"/>
    </row>
    <row r="75" spans="1:57">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v>1855.5982666015625</v>
      </c>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315860.84350585937</v>
      </c>
      <c r="C77" s="65">
        <f t="shared" ref="C77:AT77" si="18">SUM(C78:C81)</f>
        <v>0</v>
      </c>
      <c r="D77" s="65">
        <f t="shared" si="18"/>
        <v>3103.0938720703125</v>
      </c>
      <c r="E77" s="65">
        <f t="shared" si="18"/>
        <v>312757.74963378906</v>
      </c>
      <c r="F77" s="65">
        <f t="shared" si="18"/>
        <v>0</v>
      </c>
      <c r="G77" s="65">
        <f t="shared" si="18"/>
        <v>0</v>
      </c>
      <c r="H77" s="65">
        <f t="shared" si="18"/>
        <v>0</v>
      </c>
      <c r="I77" s="65">
        <f t="shared" si="18"/>
        <v>0</v>
      </c>
      <c r="J77" s="65">
        <f t="shared" si="18"/>
        <v>0</v>
      </c>
      <c r="K77" s="65">
        <f t="shared" si="18"/>
        <v>0</v>
      </c>
      <c r="L77" s="65">
        <f t="shared" si="18"/>
        <v>0</v>
      </c>
      <c r="M77" s="67">
        <f t="shared" si="18"/>
        <v>864.22998046875</v>
      </c>
      <c r="N77" s="65">
        <f t="shared" si="18"/>
        <v>0</v>
      </c>
      <c r="O77" s="65">
        <f t="shared" si="18"/>
        <v>0</v>
      </c>
      <c r="P77" s="65">
        <f t="shared" si="18"/>
        <v>0</v>
      </c>
      <c r="Q77" s="65">
        <f t="shared" si="18"/>
        <v>190400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9.2306002625264227E-4</v>
      </c>
      <c r="AD77" s="65">
        <f t="shared" si="18"/>
        <v>0</v>
      </c>
      <c r="AE77" s="65">
        <f t="shared" si="18"/>
        <v>15403.975433349609</v>
      </c>
      <c r="AF77" s="65">
        <f t="shared" si="18"/>
        <v>5519.8690185546875</v>
      </c>
      <c r="AG77" s="65">
        <f t="shared" si="18"/>
        <v>0</v>
      </c>
      <c r="AH77" s="65">
        <f t="shared" si="18"/>
        <v>0</v>
      </c>
      <c r="AI77" s="65">
        <f t="shared" si="18"/>
        <v>0</v>
      </c>
      <c r="AJ77" s="65">
        <f t="shared" si="18"/>
        <v>21502.642822265625</v>
      </c>
      <c r="AK77" s="65">
        <f t="shared" si="18"/>
        <v>41341.703247070313</v>
      </c>
      <c r="AL77" s="65">
        <f t="shared" si="18"/>
        <v>30141.727613210678</v>
      </c>
      <c r="AM77" s="65">
        <f t="shared" si="18"/>
        <v>0</v>
      </c>
      <c r="AN77" s="65">
        <f t="shared" si="18"/>
        <v>5100.7309875488281</v>
      </c>
      <c r="AO77" s="65">
        <f t="shared" si="18"/>
        <v>611.52204727660865</v>
      </c>
      <c r="AP77" s="65">
        <f t="shared" si="18"/>
        <v>10896.613258361816</v>
      </c>
      <c r="AQ77" s="65">
        <f t="shared" si="18"/>
        <v>184.69117265229579</v>
      </c>
      <c r="AR77" s="65">
        <f t="shared" si="18"/>
        <v>0</v>
      </c>
      <c r="AS77" s="65">
        <f t="shared" si="18"/>
        <v>106869.5234375</v>
      </c>
      <c r="AT77" s="65">
        <f t="shared" si="18"/>
        <v>0</v>
      </c>
      <c r="AU77" s="65"/>
      <c r="AV77" s="65"/>
      <c r="AW77" s="65"/>
      <c r="AX77" s="65"/>
      <c r="AY77" s="65"/>
      <c r="AZ77" s="65"/>
      <c r="BA77" s="65">
        <f>SUM(BA78:BA81)</f>
        <v>0</v>
      </c>
      <c r="BB77" s="65">
        <f>SUM(BB78:BB81)</f>
        <v>0</v>
      </c>
      <c r="BC77" s="65">
        <f>SUM(BC78:BC81)</f>
        <v>0</v>
      </c>
      <c r="BD77" s="65">
        <f>SUM(BD78:BD81)</f>
        <v>336229.947265625</v>
      </c>
      <c r="BE77" s="68">
        <f>SUM(BE78:BE81)</f>
        <v>0</v>
      </c>
    </row>
    <row r="78" spans="1:57">
      <c r="A78" s="64" t="s">
        <v>295</v>
      </c>
      <c r="B78" s="65">
        <f>+D78+E78+F78</f>
        <v>679.4010009765625</v>
      </c>
      <c r="C78" s="65"/>
      <c r="D78" s="65"/>
      <c r="E78" s="65">
        <v>679.4010009765625</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4.1824000072665513E-4</v>
      </c>
      <c r="AD78" s="65"/>
      <c r="AE78" s="65">
        <v>425.40707397460938</v>
      </c>
      <c r="AF78" s="65">
        <v>3423.121337890625</v>
      </c>
      <c r="AG78" s="65"/>
      <c r="AH78" s="65"/>
      <c r="AI78" s="65"/>
      <c r="AJ78" s="65">
        <v>2124.894775390625</v>
      </c>
      <c r="AK78" s="65">
        <v>37124.03515625</v>
      </c>
      <c r="AL78" s="65">
        <v>3899.33642578125</v>
      </c>
      <c r="AM78" s="65"/>
      <c r="AN78" s="65">
        <v>200.52981567382812</v>
      </c>
      <c r="AO78" s="65">
        <v>570.18310546875</v>
      </c>
      <c r="AP78" s="65">
        <v>75.483131408691406</v>
      </c>
      <c r="AQ78" s="65">
        <v>8.039999520406127E-4</v>
      </c>
      <c r="AR78" s="65"/>
      <c r="AS78" s="65"/>
      <c r="AT78" s="65"/>
      <c r="AU78" s="65"/>
      <c r="AV78" s="65"/>
      <c r="AW78" s="65"/>
      <c r="AX78" s="65"/>
      <c r="AY78" s="65"/>
      <c r="AZ78" s="65">
        <v>116.02079772949219</v>
      </c>
      <c r="BA78" s="65"/>
      <c r="BB78" s="65"/>
      <c r="BC78" s="65"/>
      <c r="BD78" s="65">
        <v>21029.392578125</v>
      </c>
      <c r="BE78" s="68"/>
    </row>
    <row r="79" spans="1:57">
      <c r="A79" s="64" t="s">
        <v>296</v>
      </c>
      <c r="B79" s="65">
        <f>+D79+E79+F79</f>
        <v>102450.90368652344</v>
      </c>
      <c r="C79" s="65"/>
      <c r="D79" s="65">
        <v>1034.3646240234375</v>
      </c>
      <c r="E79" s="65">
        <v>101416.5390625</v>
      </c>
      <c r="F79" s="65"/>
      <c r="G79" s="65"/>
      <c r="H79" s="65"/>
      <c r="I79" s="65"/>
      <c r="J79" s="65"/>
      <c r="K79" s="65"/>
      <c r="L79" s="65"/>
      <c r="M79" s="67">
        <v>864.22998046875</v>
      </c>
      <c r="N79" s="65"/>
      <c r="O79" s="65"/>
      <c r="P79" s="65"/>
      <c r="Q79" s="65"/>
      <c r="R79" s="65"/>
      <c r="S79" s="65"/>
      <c r="T79" s="65"/>
      <c r="U79" s="65"/>
      <c r="V79" s="67"/>
      <c r="W79" s="65">
        <f>SUM(X79:AB79)</f>
        <v>0</v>
      </c>
      <c r="X79" s="65"/>
      <c r="Y79" s="65"/>
      <c r="Z79" s="65"/>
      <c r="AA79" s="65"/>
      <c r="AB79" s="65"/>
      <c r="AC79" s="65">
        <v>5.0482002552598715E-4</v>
      </c>
      <c r="AD79" s="65"/>
      <c r="AE79" s="65">
        <v>9104.322265625</v>
      </c>
      <c r="AF79" s="65">
        <v>1173.537353515625</v>
      </c>
      <c r="AG79" s="65"/>
      <c r="AH79" s="65"/>
      <c r="AI79" s="65"/>
      <c r="AJ79" s="65">
        <v>2810.455078125</v>
      </c>
      <c r="AK79" s="65">
        <v>2392.635009765625</v>
      </c>
      <c r="AL79" s="65">
        <v>26239.43359375</v>
      </c>
      <c r="AM79" s="65"/>
      <c r="AN79" s="65">
        <v>4900.201171875</v>
      </c>
      <c r="AO79" s="65">
        <v>41.330982208251953</v>
      </c>
      <c r="AP79" s="65">
        <v>7117.47119140625</v>
      </c>
      <c r="AQ79" s="65">
        <v>184.69036865234375</v>
      </c>
      <c r="AR79" s="65"/>
      <c r="AS79" s="65"/>
      <c r="AT79" s="65"/>
      <c r="AU79" s="65"/>
      <c r="AV79" s="65"/>
      <c r="AW79" s="65"/>
      <c r="AX79" s="65"/>
      <c r="AY79" s="65"/>
      <c r="AZ79" s="65"/>
      <c r="BA79" s="65"/>
      <c r="BB79" s="65"/>
      <c r="BC79" s="65"/>
      <c r="BD79" s="65">
        <v>103798.0625</v>
      </c>
      <c r="BE79" s="68"/>
    </row>
    <row r="80" spans="1:57">
      <c r="A80" s="64" t="s">
        <v>297</v>
      </c>
      <c r="B80" s="65">
        <f>+D80+E80+F80</f>
        <v>204901.80737304687</v>
      </c>
      <c r="C80" s="65"/>
      <c r="D80" s="65">
        <v>2068.729248046875</v>
      </c>
      <c r="E80" s="65">
        <v>202833.078125</v>
      </c>
      <c r="F80" s="65"/>
      <c r="G80" s="65"/>
      <c r="H80" s="65"/>
      <c r="I80" s="65"/>
      <c r="J80" s="65"/>
      <c r="K80" s="65"/>
      <c r="L80" s="65"/>
      <c r="M80" s="67"/>
      <c r="N80" s="65"/>
      <c r="O80" s="65"/>
      <c r="P80" s="65"/>
      <c r="Q80" s="65">
        <v>190400</v>
      </c>
      <c r="R80" s="65"/>
      <c r="S80" s="65"/>
      <c r="T80" s="65"/>
      <c r="U80" s="65"/>
      <c r="V80" s="67"/>
      <c r="W80" s="65">
        <f>SUM(X80:AB80)</f>
        <v>0</v>
      </c>
      <c r="X80" s="65"/>
      <c r="Y80" s="65"/>
      <c r="Z80" s="65"/>
      <c r="AA80" s="65"/>
      <c r="AB80" s="65"/>
      <c r="AC80" s="65"/>
      <c r="AD80" s="65"/>
      <c r="AE80" s="65">
        <v>5874.24609375</v>
      </c>
      <c r="AF80" s="65">
        <v>923.2103271484375</v>
      </c>
      <c r="AG80" s="65"/>
      <c r="AH80" s="65"/>
      <c r="AI80" s="65"/>
      <c r="AJ80" s="65">
        <v>16567.29296875</v>
      </c>
      <c r="AK80" s="65">
        <v>1825.0330810546875</v>
      </c>
      <c r="AL80" s="65">
        <v>2.9575936794281006</v>
      </c>
      <c r="AM80" s="65"/>
      <c r="AN80" s="65"/>
      <c r="AO80" s="65">
        <v>7.959599606692791E-3</v>
      </c>
      <c r="AP80" s="65">
        <v>3703.658935546875</v>
      </c>
      <c r="AQ80" s="65"/>
      <c r="AR80" s="65"/>
      <c r="AS80" s="65"/>
      <c r="AT80" s="65"/>
      <c r="AU80" s="65"/>
      <c r="AV80" s="65"/>
      <c r="AW80" s="65"/>
      <c r="AX80" s="65">
        <v>3754800</v>
      </c>
      <c r="AY80" s="65"/>
      <c r="AZ80" s="65"/>
      <c r="BA80" s="65"/>
      <c r="BB80" s="65"/>
      <c r="BC80" s="65"/>
      <c r="BD80" s="65">
        <v>142815.296875</v>
      </c>
      <c r="BE80" s="68"/>
    </row>
    <row r="81" spans="1:57">
      <c r="A81" s="64" t="s">
        <v>298</v>
      </c>
      <c r="B81" s="65">
        <f>+D81+E81+F81</f>
        <v>7828.7314453125</v>
      </c>
      <c r="C81" s="65"/>
      <c r="D81" s="65"/>
      <c r="E81" s="65">
        <v>7828.7314453125</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v>106869.5234375</v>
      </c>
      <c r="AT81" s="65"/>
      <c r="AU81" s="65"/>
      <c r="AV81" s="65"/>
      <c r="AW81" s="65"/>
      <c r="AX81" s="65"/>
      <c r="AY81" s="65"/>
      <c r="AZ81" s="65"/>
      <c r="BA81" s="65"/>
      <c r="BB81" s="65"/>
      <c r="BC81" s="65"/>
      <c r="BD81" s="65">
        <v>68587.1953125</v>
      </c>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5131.86572265625</v>
      </c>
      <c r="AO84" s="65">
        <v>15706.8857421875</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52263.172760009766</v>
      </c>
      <c r="C87" s="65"/>
      <c r="D87" s="65">
        <v>376.24697875976562</v>
      </c>
      <c r="E87" s="65">
        <v>51886.92578125</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215940.00157242711</v>
      </c>
      <c r="C89" s="65">
        <f t="shared" ref="C89:BE89" si="19">SUM(C90:C93)</f>
        <v>0</v>
      </c>
      <c r="D89" s="65">
        <f t="shared" si="19"/>
        <v>0</v>
      </c>
      <c r="E89" s="65">
        <f t="shared" si="19"/>
        <v>215940.00157242711</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203.98100259754051</v>
      </c>
      <c r="R89" s="65">
        <f t="shared" si="19"/>
        <v>0</v>
      </c>
      <c r="S89" s="65">
        <f t="shared" si="19"/>
        <v>203.98100259754051</v>
      </c>
      <c r="T89" s="65">
        <f t="shared" si="19"/>
        <v>0</v>
      </c>
      <c r="U89" s="65">
        <f t="shared" si="19"/>
        <v>0</v>
      </c>
      <c r="V89" s="67">
        <f t="shared" si="19"/>
        <v>85.938996305008246</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12805.999442208777</v>
      </c>
      <c r="AV89" s="65">
        <f>SUM(AV90:AV93)</f>
        <v>4193.6199069747254</v>
      </c>
      <c r="AW89" s="65">
        <f t="shared" si="19"/>
        <v>0</v>
      </c>
      <c r="AX89" s="65">
        <f t="shared" si="19"/>
        <v>531.99999031053767</v>
      </c>
      <c r="AY89" s="65">
        <f t="shared" si="19"/>
        <v>0</v>
      </c>
      <c r="AZ89" s="65">
        <f t="shared" si="19"/>
        <v>32.227999603980521</v>
      </c>
      <c r="BA89" s="65">
        <f t="shared" si="19"/>
        <v>0</v>
      </c>
      <c r="BB89" s="65">
        <f t="shared" si="19"/>
        <v>0</v>
      </c>
      <c r="BC89" s="65">
        <f t="shared" si="19"/>
        <v>0</v>
      </c>
      <c r="BD89" s="65">
        <f t="shared" si="19"/>
        <v>240370.86048106721</v>
      </c>
      <c r="BE89" s="68">
        <f t="shared" si="19"/>
        <v>0</v>
      </c>
    </row>
    <row r="90" spans="1:57">
      <c r="A90" s="64" t="s">
        <v>305</v>
      </c>
      <c r="B90" s="65">
        <f>+D90+E90+F90</f>
        <v>215940.00157242711</v>
      </c>
      <c r="C90" s="65"/>
      <c r="D90" s="65"/>
      <c r="E90" s="65">
        <v>215940.00157242711</v>
      </c>
      <c r="F90" s="65"/>
      <c r="G90" s="65"/>
      <c r="H90" s="65"/>
      <c r="I90" s="65"/>
      <c r="J90" s="65"/>
      <c r="K90" s="65"/>
      <c r="L90" s="65"/>
      <c r="M90" s="67"/>
      <c r="N90" s="65"/>
      <c r="O90" s="65"/>
      <c r="P90" s="65"/>
      <c r="Q90" s="65"/>
      <c r="R90" s="65"/>
      <c r="S90" s="65"/>
      <c r="T90" s="65"/>
      <c r="U90" s="65"/>
      <c r="V90" s="67">
        <v>78.393996067809468</v>
      </c>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v>12805.999442208777</v>
      </c>
      <c r="AV90" s="85">
        <v>4015.9999207366745</v>
      </c>
      <c r="AW90" s="65"/>
      <c r="AX90" s="65">
        <v>531.99999031053767</v>
      </c>
      <c r="AY90" s="65"/>
      <c r="AZ90" s="65">
        <v>32.227999603980521</v>
      </c>
      <c r="BA90" s="65"/>
      <c r="BB90" s="65"/>
      <c r="BC90" s="65"/>
      <c r="BD90" s="65">
        <v>233326.23433791869</v>
      </c>
      <c r="BE90" s="68"/>
    </row>
    <row r="91" spans="1:57">
      <c r="A91" s="64" t="s">
        <v>306</v>
      </c>
      <c r="B91" s="65">
        <f>+D91+E91+F91</f>
        <v>0</v>
      </c>
      <c r="C91" s="65"/>
      <c r="D91" s="65"/>
      <c r="E91" s="65"/>
      <c r="F91" s="65"/>
      <c r="G91" s="65"/>
      <c r="H91" s="65"/>
      <c r="I91" s="65"/>
      <c r="J91" s="65"/>
      <c r="K91" s="65"/>
      <c r="L91" s="65"/>
      <c r="M91" s="67"/>
      <c r="N91" s="65"/>
      <c r="O91" s="65"/>
      <c r="P91" s="65"/>
      <c r="Q91" s="65"/>
      <c r="R91" s="65"/>
      <c r="S91" s="65"/>
      <c r="T91" s="65"/>
      <c r="U91" s="65"/>
      <c r="V91" s="67">
        <v>7.5450002371987734</v>
      </c>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v>177.61998623805073</v>
      </c>
      <c r="AW91" s="65"/>
      <c r="AX91" s="65"/>
      <c r="AY91" s="65"/>
      <c r="AZ91" s="65"/>
      <c r="BA91" s="65"/>
      <c r="BB91" s="65"/>
      <c r="BC91" s="65"/>
      <c r="BD91" s="65">
        <v>6840.6451235967797</v>
      </c>
      <c r="BE91" s="68"/>
    </row>
    <row r="92" spans="1:57">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v>203.98100259754051</v>
      </c>
      <c r="R93" s="65"/>
      <c r="S93" s="65">
        <v>203.98100259754051</v>
      </c>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v>203.98101955175071</v>
      </c>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v>3096.1048945069533</v>
      </c>
      <c r="AW101" s="65"/>
      <c r="AX101" s="65"/>
      <c r="AY101" s="65"/>
      <c r="AZ101" s="65"/>
      <c r="BA101" s="65"/>
      <c r="BB101" s="65"/>
      <c r="BC101" s="65"/>
      <c r="BD101" s="65">
        <v>3096.1048945069533</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L16385"/>
  <sheetViews>
    <sheetView zoomScaleNormal="100" workbookViewId="0">
      <pane xSplit="1" ySplit="3" topLeftCell="B4" activePane="bottomRight" state="frozen"/>
      <selection pane="topRight" activeCell="B1" sqref="B1"/>
      <selection pane="bottomLeft" activeCell="A4" sqref="A4"/>
      <selection pane="bottomRight" activeCell="H12" sqref="H12"/>
    </sheetView>
  </sheetViews>
  <sheetFormatPr defaultColWidth="0" defaultRowHeight="12.75" customHeight="1" zeroHeight="1"/>
  <cols>
    <col min="1" max="1" width="34.140625" bestFit="1" customWidth="1"/>
    <col min="2" max="3" width="12.28515625" style="66" bestFit="1" customWidth="1"/>
    <col min="4" max="4" width="11.7109375" style="66" bestFit="1" customWidth="1"/>
    <col min="5" max="6" width="10.140625" style="66" bestFit="1" customWidth="1"/>
    <col min="7" max="7" width="9.7109375" style="66" bestFit="1" customWidth="1"/>
    <col min="8" max="8" width="11.7109375" style="66" bestFit="1" customWidth="1"/>
    <col min="9" max="9" width="12.7109375" style="66" bestFit="1" customWidth="1"/>
    <col min="10" max="10" width="10.7109375" style="66" bestFit="1" customWidth="1"/>
    <col min="11" max="11" width="5.140625" style="66" bestFit="1" customWidth="1"/>
    <col min="12" max="12" width="12.7109375" style="66" bestFit="1" customWidth="1"/>
    <col min="13" max="16384" width="38.42578125" style="66" hidden="1"/>
  </cols>
  <sheetData>
    <row r="1" spans="1:12" s="90" customFormat="1" ht="25.5">
      <c r="A1" s="88" t="s">
        <v>363</v>
      </c>
      <c r="B1" s="89"/>
      <c r="C1" s="89"/>
      <c r="D1" s="89"/>
      <c r="E1" s="89"/>
      <c r="F1" s="89"/>
      <c r="G1" s="89"/>
      <c r="H1" s="89"/>
      <c r="I1" s="89"/>
      <c r="J1" s="89"/>
      <c r="K1" s="89"/>
      <c r="L1" s="89"/>
    </row>
    <row r="2" spans="1:12" s="90" customFormat="1">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c r="A3" s="91" t="s">
        <v>219</v>
      </c>
      <c r="B3" s="100"/>
      <c r="C3" s="101"/>
      <c r="D3" s="102" t="s">
        <v>321</v>
      </c>
      <c r="E3" s="103"/>
      <c r="F3" s="104"/>
      <c r="G3" s="104"/>
      <c r="H3" s="105" t="s">
        <v>322</v>
      </c>
      <c r="I3" s="106" t="s">
        <v>223</v>
      </c>
      <c r="J3" s="104"/>
      <c r="K3" s="107"/>
      <c r="L3" s="108"/>
    </row>
    <row r="4" spans="1:12" s="110" customFormat="1">
      <c r="A4" s="64" t="s">
        <v>235</v>
      </c>
      <c r="B4" s="65">
        <v>5900290.21484375</v>
      </c>
      <c r="C4" s="65">
        <v>6603.43603515625</v>
      </c>
      <c r="D4" s="65"/>
      <c r="E4" s="65">
        <v>92450.50390625</v>
      </c>
      <c r="F4" s="65">
        <v>139701.828125</v>
      </c>
      <c r="G4" s="65">
        <v>15097.0322265625</v>
      </c>
      <c r="H4" s="65">
        <v>3754916.0207977295</v>
      </c>
      <c r="I4" s="65">
        <v>428396.03125</v>
      </c>
      <c r="J4" s="85">
        <v>0</v>
      </c>
      <c r="K4" s="85"/>
      <c r="L4" s="65">
        <f>SUM(B4:K4)</f>
        <v>10337455.067184448</v>
      </c>
    </row>
    <row r="5" spans="1:12" s="110" customFormat="1">
      <c r="A5" s="64" t="s">
        <v>237</v>
      </c>
      <c r="B5" s="65">
        <v>4796.6956176757812</v>
      </c>
      <c r="C5" s="65">
        <v>1068203.25</v>
      </c>
      <c r="D5" s="65">
        <v>359112.09598754626</v>
      </c>
      <c r="E5" s="65">
        <v>45383.30859375</v>
      </c>
      <c r="F5" s="85"/>
      <c r="G5" s="85"/>
      <c r="H5" s="85"/>
      <c r="I5" s="65"/>
      <c r="J5" s="65">
        <v>38246.3984375</v>
      </c>
      <c r="K5" s="65"/>
      <c r="L5" s="65">
        <f>SUM(B5:K5)</f>
        <v>1515741.748636472</v>
      </c>
    </row>
    <row r="6" spans="1:12" s="110" customFormat="1">
      <c r="A6" s="64" t="s">
        <v>238</v>
      </c>
      <c r="B6" s="65">
        <v>-1457202.607421875</v>
      </c>
      <c r="C6" s="65">
        <v>-657.29742431640625</v>
      </c>
      <c r="D6" s="65">
        <v>-138650.94939741492</v>
      </c>
      <c r="E6" s="65">
        <v>0</v>
      </c>
      <c r="F6" s="85"/>
      <c r="G6" s="85"/>
      <c r="H6" s="85"/>
      <c r="I6" s="65"/>
      <c r="J6" s="65">
        <v>-48920.3984375</v>
      </c>
      <c r="K6" s="65"/>
      <c r="L6" s="65">
        <f>SUM(B6:K6)</f>
        <v>-1645431.2526811063</v>
      </c>
    </row>
    <row r="7" spans="1:12" s="110" customFormat="1">
      <c r="A7" s="64" t="s">
        <v>239</v>
      </c>
      <c r="B7" s="65"/>
      <c r="C7" s="65"/>
      <c r="D7" s="65"/>
      <c r="E7" s="65"/>
      <c r="F7" s="85"/>
      <c r="G7" s="85"/>
      <c r="H7" s="85"/>
      <c r="I7" s="65"/>
      <c r="J7" s="65"/>
      <c r="K7" s="65"/>
      <c r="L7" s="65">
        <f>SUM(B7:K7)</f>
        <v>0</v>
      </c>
    </row>
    <row r="8" spans="1:12" s="110" customFormat="1">
      <c r="A8" s="64" t="s">
        <v>240</v>
      </c>
      <c r="B8" s="65">
        <v>-197740.9375</v>
      </c>
      <c r="C8" s="65"/>
      <c r="D8" s="65"/>
      <c r="E8" s="65"/>
      <c r="F8" s="85"/>
      <c r="G8" s="85"/>
      <c r="H8" s="85"/>
      <c r="I8" s="65"/>
      <c r="J8" s="65"/>
      <c r="K8" s="65"/>
      <c r="L8" s="65">
        <f>SUM(B8:K8)</f>
        <v>-197740.9375</v>
      </c>
    </row>
    <row r="9" spans="1:12" s="111" customFormat="1" ht="20.25" customHeight="1">
      <c r="A9" s="70" t="s">
        <v>323</v>
      </c>
      <c r="B9" s="84">
        <f>SUM(B4:B8)</f>
        <v>4250143.3655395508</v>
      </c>
      <c r="C9" s="84">
        <f t="shared" ref="C9:L9" si="0">SUM(C4:C8)</f>
        <v>1074149.3886108398</v>
      </c>
      <c r="D9" s="84">
        <f t="shared" si="0"/>
        <v>220461.14659013133</v>
      </c>
      <c r="E9" s="84">
        <f t="shared" si="0"/>
        <v>137833.8125</v>
      </c>
      <c r="F9" s="84">
        <f t="shared" si="0"/>
        <v>139701.828125</v>
      </c>
      <c r="G9" s="84">
        <f t="shared" si="0"/>
        <v>15097.0322265625</v>
      </c>
      <c r="H9" s="84">
        <f t="shared" si="0"/>
        <v>3754916.0207977295</v>
      </c>
      <c r="I9" s="84">
        <f t="shared" si="0"/>
        <v>428396.03125</v>
      </c>
      <c r="J9" s="84">
        <f t="shared" si="0"/>
        <v>-10674</v>
      </c>
      <c r="K9" s="84">
        <f t="shared" si="0"/>
        <v>0</v>
      </c>
      <c r="L9" s="84">
        <f t="shared" si="0"/>
        <v>10010024.625639815</v>
      </c>
    </row>
    <row r="10" spans="1:12" s="110" customFormat="1">
      <c r="A10" s="64" t="s">
        <v>242</v>
      </c>
      <c r="B10" s="65"/>
      <c r="C10" s="65"/>
      <c r="D10" s="65"/>
      <c r="E10" s="65"/>
      <c r="F10" s="65"/>
      <c r="G10" s="65"/>
      <c r="H10" s="112"/>
      <c r="I10" s="65"/>
      <c r="J10" s="65"/>
      <c r="K10" s="65"/>
      <c r="L10" s="65"/>
    </row>
    <row r="11" spans="1:12" s="110" customFormat="1">
      <c r="A11" s="64" t="s">
        <v>243</v>
      </c>
      <c r="B11" s="65"/>
      <c r="C11" s="65"/>
      <c r="D11" s="65"/>
      <c r="E11" s="65"/>
      <c r="F11" s="85"/>
      <c r="G11" s="85"/>
      <c r="H11" s="85"/>
      <c r="I11" s="65"/>
      <c r="J11" s="65"/>
      <c r="K11" s="65"/>
      <c r="L11" s="65">
        <f>SUM(B11:K11)</f>
        <v>0</v>
      </c>
    </row>
    <row r="12" spans="1:12" s="110" customFormat="1">
      <c r="A12" s="64" t="s">
        <v>244</v>
      </c>
      <c r="B12" s="65">
        <f>-(B11+B9+(+SUM(B14:B29)-(B31)))</f>
        <v>-136974.62671661377</v>
      </c>
      <c r="C12" s="65">
        <f t="shared" ref="C12:L12" si="1">-(C11+C9+(+SUM(C14:C29)-(C31)))</f>
        <v>4.742431640625E-2</v>
      </c>
      <c r="D12" s="65">
        <f t="shared" si="1"/>
        <v>1.1529823299497366E-2</v>
      </c>
      <c r="E12" s="65">
        <f t="shared" si="1"/>
        <v>33647.251831054688</v>
      </c>
      <c r="F12" s="65">
        <f t="shared" si="1"/>
        <v>0</v>
      </c>
      <c r="G12" s="65">
        <f t="shared" si="1"/>
        <v>-10903.412109375</v>
      </c>
      <c r="H12" s="65">
        <f t="shared" si="1"/>
        <v>0</v>
      </c>
      <c r="I12" s="65">
        <f t="shared" si="1"/>
        <v>-3.125E-2</v>
      </c>
      <c r="J12" s="65">
        <f t="shared" si="1"/>
        <v>-263053.03711700439</v>
      </c>
      <c r="K12" s="65">
        <f t="shared" si="1"/>
        <v>0</v>
      </c>
      <c r="L12" s="65">
        <f t="shared" si="1"/>
        <v>-377283.79640780017</v>
      </c>
    </row>
    <row r="13" spans="1:12" s="111" customFormat="1" ht="27.75" customHeight="1">
      <c r="A13" s="70" t="s">
        <v>324</v>
      </c>
      <c r="B13" s="84"/>
      <c r="C13" s="84"/>
      <c r="D13" s="84"/>
      <c r="E13" s="84"/>
      <c r="F13" s="113"/>
      <c r="G13" s="84"/>
      <c r="H13" s="84"/>
      <c r="I13" s="84"/>
      <c r="J13" s="84"/>
      <c r="K13" s="84"/>
      <c r="L13" s="84"/>
    </row>
    <row r="14" spans="1:12" s="110" customFormat="1">
      <c r="A14" s="64" t="s">
        <v>246</v>
      </c>
      <c r="B14" s="65">
        <v>-2312744</v>
      </c>
      <c r="C14" s="65"/>
      <c r="D14" s="65"/>
      <c r="E14" s="65"/>
      <c r="F14" s="65"/>
      <c r="G14" s="65"/>
      <c r="H14" s="65"/>
      <c r="I14" s="65"/>
      <c r="J14" s="65">
        <v>839974.4375</v>
      </c>
      <c r="K14" s="65"/>
      <c r="L14" s="65">
        <f t="shared" ref="L14:L29" si="2">SUM(B14:K14)</f>
        <v>-1472769.5625</v>
      </c>
    </row>
    <row r="15" spans="1:12" s="110" customFormat="1">
      <c r="A15" s="64" t="s">
        <v>247</v>
      </c>
      <c r="B15" s="65">
        <v>-68380.5234375</v>
      </c>
      <c r="C15" s="65"/>
      <c r="D15" s="65"/>
      <c r="E15" s="65"/>
      <c r="F15" s="65"/>
      <c r="G15" s="65"/>
      <c r="H15" s="65"/>
      <c r="I15" s="65"/>
      <c r="J15" s="65">
        <v>24626.322265625</v>
      </c>
      <c r="K15" s="65"/>
      <c r="L15" s="65">
        <f t="shared" si="2"/>
        <v>-43754.201171875</v>
      </c>
    </row>
    <row r="16" spans="1:12" s="110" customFormat="1">
      <c r="A16" s="64" t="s">
        <v>248</v>
      </c>
      <c r="B16" s="65"/>
      <c r="C16" s="65"/>
      <c r="D16" s="65"/>
      <c r="E16" s="65"/>
      <c r="F16" s="65"/>
      <c r="G16" s="65"/>
      <c r="H16" s="65"/>
      <c r="I16" s="65"/>
      <c r="J16" s="65"/>
      <c r="K16" s="65"/>
      <c r="L16" s="65">
        <f t="shared" si="2"/>
        <v>0</v>
      </c>
    </row>
    <row r="17" spans="1:12" s="110" customFormat="1">
      <c r="A17" s="64" t="s">
        <v>249</v>
      </c>
      <c r="B17" s="65"/>
      <c r="C17" s="65"/>
      <c r="D17" s="65"/>
      <c r="E17" s="65"/>
      <c r="F17" s="65"/>
      <c r="G17" s="65"/>
      <c r="H17" s="65"/>
      <c r="I17" s="65">
        <v>-237996</v>
      </c>
      <c r="J17" s="65">
        <v>734.3316650390625</v>
      </c>
      <c r="K17" s="65"/>
      <c r="L17" s="65">
        <f t="shared" si="2"/>
        <v>-237261.66833496094</v>
      </c>
    </row>
    <row r="18" spans="1:12" s="110" customFormat="1">
      <c r="A18" s="64" t="s">
        <v>169</v>
      </c>
      <c r="B18" s="65"/>
      <c r="C18" s="65"/>
      <c r="D18" s="65"/>
      <c r="E18" s="65"/>
      <c r="F18" s="85"/>
      <c r="G18" s="85"/>
      <c r="H18" s="85"/>
      <c r="I18" s="65"/>
      <c r="J18" s="65"/>
      <c r="K18" s="65"/>
      <c r="L18" s="65">
        <f t="shared" si="2"/>
        <v>0</v>
      </c>
    </row>
    <row r="19" spans="1:12" s="110" customFormat="1">
      <c r="A19" s="64" t="s">
        <v>250</v>
      </c>
      <c r="B19" s="65"/>
      <c r="C19" s="65"/>
      <c r="D19" s="65"/>
      <c r="E19" s="65"/>
      <c r="F19" s="85"/>
      <c r="G19" s="85"/>
      <c r="H19" s="85"/>
      <c r="I19" s="65"/>
      <c r="J19" s="65"/>
      <c r="K19" s="65"/>
      <c r="L19" s="65">
        <f t="shared" si="2"/>
        <v>0</v>
      </c>
    </row>
    <row r="20" spans="1:12" s="110" customFormat="1">
      <c r="A20" s="64" t="s">
        <v>251</v>
      </c>
      <c r="B20" s="65"/>
      <c r="C20" s="65"/>
      <c r="D20" s="65"/>
      <c r="E20" s="65"/>
      <c r="F20" s="85"/>
      <c r="G20" s="85"/>
      <c r="H20" s="85"/>
      <c r="I20" s="65"/>
      <c r="J20" s="65"/>
      <c r="K20" s="65"/>
      <c r="L20" s="65">
        <f t="shared" si="2"/>
        <v>0</v>
      </c>
    </row>
    <row r="21" spans="1:12" s="110" customFormat="1">
      <c r="A21" s="64" t="s">
        <v>325</v>
      </c>
      <c r="B21" s="65"/>
      <c r="C21" s="65"/>
      <c r="D21" s="65"/>
      <c r="E21" s="65"/>
      <c r="F21" s="85"/>
      <c r="G21" s="85"/>
      <c r="H21" s="85"/>
      <c r="I21" s="65"/>
      <c r="J21" s="65"/>
      <c r="K21" s="65"/>
      <c r="L21" s="65">
        <f t="shared" si="2"/>
        <v>0</v>
      </c>
    </row>
    <row r="22" spans="1:12" s="110" customFormat="1">
      <c r="A22" s="64" t="s">
        <v>255</v>
      </c>
      <c r="B22" s="65"/>
      <c r="C22" s="65"/>
      <c r="D22" s="65"/>
      <c r="E22" s="65">
        <v>17680.580078125</v>
      </c>
      <c r="F22" s="85"/>
      <c r="G22" s="85"/>
      <c r="H22" s="85"/>
      <c r="I22" s="65"/>
      <c r="J22" s="65"/>
      <c r="K22" s="65"/>
      <c r="L22" s="65">
        <f t="shared" si="2"/>
        <v>17680.580078125</v>
      </c>
    </row>
    <row r="23" spans="1:12" s="110" customFormat="1">
      <c r="A23" s="64" t="s">
        <v>259</v>
      </c>
      <c r="B23" s="65"/>
      <c r="C23" s="65">
        <v>-1340701.4047851562</v>
      </c>
      <c r="D23" s="65">
        <v>972048.63545908686</v>
      </c>
      <c r="E23" s="65"/>
      <c r="F23" s="85"/>
      <c r="G23" s="85"/>
      <c r="H23" s="85"/>
      <c r="I23" s="65"/>
      <c r="J23" s="65">
        <v>29764.345703125</v>
      </c>
      <c r="K23" s="65"/>
      <c r="L23" s="65">
        <f t="shared" si="2"/>
        <v>-338888.42362294439</v>
      </c>
    </row>
    <row r="24" spans="1:12" s="110" customFormat="1">
      <c r="A24" s="114" t="s">
        <v>326</v>
      </c>
      <c r="B24" s="65"/>
      <c r="C24" s="65"/>
      <c r="D24" s="65"/>
      <c r="E24" s="65"/>
      <c r="F24" s="85"/>
      <c r="G24" s="85"/>
      <c r="H24" s="85"/>
      <c r="I24" s="65"/>
      <c r="J24" s="65"/>
      <c r="K24" s="65"/>
      <c r="L24" s="65">
        <f t="shared" si="2"/>
        <v>0</v>
      </c>
    </row>
    <row r="25" spans="1:12" s="110" customFormat="1">
      <c r="A25" s="64" t="s">
        <v>260</v>
      </c>
      <c r="B25" s="65">
        <v>-721733.25</v>
      </c>
      <c r="C25" s="65">
        <v>266551.96875</v>
      </c>
      <c r="D25" s="65"/>
      <c r="E25" s="65">
        <v>-67732.0546875</v>
      </c>
      <c r="F25" s="85"/>
      <c r="G25" s="85"/>
      <c r="H25" s="85"/>
      <c r="I25" s="65"/>
      <c r="J25" s="65"/>
      <c r="K25" s="65"/>
      <c r="L25" s="65">
        <f t="shared" si="2"/>
        <v>-522913.3359375</v>
      </c>
    </row>
    <row r="26" spans="1:12" s="110" customFormat="1">
      <c r="A26" s="64" t="s">
        <v>261</v>
      </c>
      <c r="B26" s="65"/>
      <c r="C26" s="65"/>
      <c r="D26" s="65"/>
      <c r="E26" s="65"/>
      <c r="F26" s="85"/>
      <c r="G26" s="85"/>
      <c r="H26" s="85"/>
      <c r="I26" s="65"/>
      <c r="J26" s="65"/>
      <c r="K26" s="65"/>
      <c r="L26" s="65">
        <f t="shared" si="2"/>
        <v>0</v>
      </c>
    </row>
    <row r="27" spans="1:12" s="110" customFormat="1">
      <c r="A27" s="64" t="s">
        <v>327</v>
      </c>
      <c r="B27" s="65"/>
      <c r="C27" s="65"/>
      <c r="D27" s="65"/>
      <c r="E27" s="65"/>
      <c r="F27" s="85"/>
      <c r="G27" s="85"/>
      <c r="H27" s="85"/>
      <c r="I27" s="65"/>
      <c r="J27" s="65"/>
      <c r="K27" s="65"/>
      <c r="L27" s="65">
        <f>SUM(B27:K27)</f>
        <v>0</v>
      </c>
    </row>
    <row r="28" spans="1:12" s="110" customFormat="1">
      <c r="A28" s="64" t="s">
        <v>242</v>
      </c>
      <c r="C28" s="65"/>
      <c r="D28" s="65"/>
      <c r="E28" s="65"/>
      <c r="F28" s="65"/>
      <c r="G28" s="65"/>
      <c r="H28" s="65"/>
      <c r="I28" s="65"/>
      <c r="J28" s="65"/>
      <c r="K28" s="65"/>
      <c r="L28" s="65">
        <f t="shared" si="2"/>
        <v>0</v>
      </c>
    </row>
    <row r="29" spans="1:12" s="110" customFormat="1">
      <c r="A29" s="64" t="s">
        <v>270</v>
      </c>
      <c r="B29" s="65"/>
      <c r="C29" s="65"/>
      <c r="D29" s="65"/>
      <c r="E29" s="65"/>
      <c r="F29" s="85"/>
      <c r="G29" s="85"/>
      <c r="H29" s="85"/>
      <c r="I29" s="65"/>
      <c r="J29" s="65">
        <v>33645.59765625</v>
      </c>
      <c r="K29" s="65"/>
      <c r="L29" s="65">
        <f t="shared" si="2"/>
        <v>33645.59765625</v>
      </c>
    </row>
    <row r="30" spans="1:12" s="110" customFormat="1">
      <c r="A30" s="64" t="s">
        <v>242</v>
      </c>
      <c r="B30" s="115"/>
      <c r="C30" s="65"/>
      <c r="D30" s="65"/>
      <c r="E30" s="65"/>
      <c r="F30" s="65"/>
      <c r="G30" s="65"/>
      <c r="H30" s="65"/>
      <c r="I30" s="65"/>
      <c r="J30" s="65"/>
      <c r="K30" s="65"/>
      <c r="L30" s="65"/>
    </row>
    <row r="31" spans="1:12" s="111" customFormat="1">
      <c r="A31" s="70" t="s">
        <v>328</v>
      </c>
      <c r="B31" s="84">
        <f>+B33+B49+B58+B64</f>
        <v>1010310.965385437</v>
      </c>
      <c r="C31" s="84">
        <f t="shared" ref="C31:L31" si="3">+C33+C49+C58+C64</f>
        <v>0</v>
      </c>
      <c r="D31" s="84">
        <f t="shared" si="3"/>
        <v>1192509.7935790415</v>
      </c>
      <c r="E31" s="84">
        <f t="shared" si="3"/>
        <v>121429.58972167969</v>
      </c>
      <c r="F31" s="84">
        <f t="shared" si="3"/>
        <v>139701.828125</v>
      </c>
      <c r="G31" s="84">
        <f t="shared" si="3"/>
        <v>4193.6201171875</v>
      </c>
      <c r="H31" s="84">
        <f t="shared" si="3"/>
        <v>3754916.0207977295</v>
      </c>
      <c r="I31" s="84">
        <f t="shared" si="3"/>
        <v>190400</v>
      </c>
      <c r="J31" s="84">
        <f t="shared" si="3"/>
        <v>655017.99767303467</v>
      </c>
      <c r="K31" s="84">
        <f t="shared" si="3"/>
        <v>0</v>
      </c>
      <c r="L31" s="84">
        <f t="shared" si="3"/>
        <v>7068479.8153991103</v>
      </c>
    </row>
    <row r="32" spans="1:12" s="110" customFormat="1">
      <c r="A32" s="64" t="s">
        <v>242</v>
      </c>
      <c r="B32" s="65"/>
      <c r="C32" s="65"/>
      <c r="D32" s="65"/>
      <c r="E32" s="65"/>
      <c r="F32" s="65"/>
      <c r="G32" s="65"/>
      <c r="H32" s="65"/>
      <c r="I32" s="65"/>
      <c r="J32" s="65"/>
      <c r="K32" s="65"/>
      <c r="L32" s="65"/>
    </row>
    <row r="33" spans="1:12" s="65" customFormat="1">
      <c r="A33" s="78" t="s">
        <v>272</v>
      </c>
      <c r="B33" s="65">
        <f>SUM(B34:B47)-B36</f>
        <v>692414.64580535889</v>
      </c>
      <c r="C33" s="65">
        <f>SUM(C34:C47)-C36</f>
        <v>0</v>
      </c>
      <c r="D33" s="65">
        <f>SUM(D34:D47)-D36</f>
        <v>62795.491924550384</v>
      </c>
      <c r="E33" s="65">
        <f>SUM(E34:E47)-E36</f>
        <v>120565.35974121094</v>
      </c>
      <c r="F33" s="65">
        <f t="shared" ref="F33:I33" si="4">SUM(F34:F47)</f>
        <v>139701.828125</v>
      </c>
      <c r="G33" s="65">
        <f t="shared" si="4"/>
        <v>4193.6201171875</v>
      </c>
      <c r="H33" s="65">
        <f t="shared" si="4"/>
        <v>0</v>
      </c>
      <c r="I33" s="65">
        <f t="shared" si="4"/>
        <v>0</v>
      </c>
      <c r="J33" s="65">
        <f>SUM(J34:J47)-J36</f>
        <v>305623.15295410156</v>
      </c>
      <c r="K33" s="65">
        <f>SUM(K34:K47)-K36</f>
        <v>0</v>
      </c>
      <c r="L33" s="65">
        <f>SUM(L34:L47)-L36</f>
        <v>1325294.0986674093</v>
      </c>
    </row>
    <row r="34" spans="1:12" s="65" customFormat="1">
      <c r="A34" s="64" t="s">
        <v>273</v>
      </c>
      <c r="B34" s="65">
        <v>140691.5068359375</v>
      </c>
      <c r="E34" s="65">
        <v>37721.099609375</v>
      </c>
      <c r="F34" s="85"/>
      <c r="G34" s="85"/>
      <c r="H34" s="85"/>
      <c r="J34" s="65">
        <v>66932.0703125</v>
      </c>
      <c r="L34" s="65">
        <f t="shared" ref="L34:L47" si="5">SUM(B34:K34)</f>
        <v>245344.6767578125</v>
      </c>
    </row>
    <row r="35" spans="1:12" s="65" customFormat="1">
      <c r="A35" s="64" t="s">
        <v>274</v>
      </c>
      <c r="B35" s="65">
        <v>51886.92578125</v>
      </c>
      <c r="E35" s="65">
        <v>59121.91015625</v>
      </c>
      <c r="F35" s="85"/>
      <c r="G35" s="85"/>
      <c r="H35" s="85"/>
      <c r="J35" s="65">
        <v>36464.1015625</v>
      </c>
      <c r="L35" s="65">
        <f t="shared" si="5"/>
        <v>147472.9375</v>
      </c>
    </row>
    <row r="36" spans="1:12" s="119" customFormat="1">
      <c r="A36" s="116" t="s">
        <v>329</v>
      </c>
      <c r="B36" s="117"/>
      <c r="C36" s="117"/>
      <c r="D36" s="117"/>
      <c r="E36" s="117"/>
      <c r="F36" s="118"/>
      <c r="G36" s="118"/>
      <c r="H36" s="118"/>
      <c r="I36" s="117"/>
      <c r="J36" s="117"/>
      <c r="K36" s="117"/>
      <c r="L36" s="117">
        <f t="shared" si="5"/>
        <v>0</v>
      </c>
    </row>
    <row r="37" spans="1:12" s="65" customFormat="1">
      <c r="A37" s="64" t="s">
        <v>275</v>
      </c>
      <c r="F37" s="85"/>
      <c r="G37" s="85"/>
      <c r="H37" s="85"/>
      <c r="J37" s="65">
        <v>62737.2578125</v>
      </c>
      <c r="L37" s="65">
        <f t="shared" si="5"/>
        <v>62737.2578125</v>
      </c>
    </row>
    <row r="38" spans="1:12" s="65" customFormat="1">
      <c r="A38" s="64" t="s">
        <v>276</v>
      </c>
      <c r="B38" s="65">
        <v>106855.5234375</v>
      </c>
      <c r="E38" s="65">
        <v>7868.5</v>
      </c>
      <c r="F38" s="85"/>
      <c r="G38" s="85"/>
      <c r="H38" s="85"/>
      <c r="J38" s="65">
        <v>9454.0859375</v>
      </c>
      <c r="L38" s="65">
        <f t="shared" si="5"/>
        <v>124178.109375</v>
      </c>
    </row>
    <row r="39" spans="1:12" s="65" customFormat="1">
      <c r="A39" s="64" t="s">
        <v>277</v>
      </c>
      <c r="F39" s="85"/>
      <c r="G39" s="85"/>
      <c r="H39" s="85"/>
      <c r="J39" s="65">
        <v>168.35455322265625</v>
      </c>
      <c r="L39" s="65">
        <f t="shared" si="5"/>
        <v>168.35455322265625</v>
      </c>
    </row>
    <row r="40" spans="1:12" s="65" customFormat="1">
      <c r="A40" s="64" t="s">
        <v>278</v>
      </c>
      <c r="E40" s="65">
        <v>2328.610107421875</v>
      </c>
      <c r="F40" s="85"/>
      <c r="G40" s="85"/>
      <c r="H40" s="85"/>
      <c r="J40" s="65">
        <v>167.26527404785156</v>
      </c>
      <c r="L40" s="65">
        <f t="shared" si="5"/>
        <v>2495.8753814697266</v>
      </c>
    </row>
    <row r="41" spans="1:12" s="65" customFormat="1">
      <c r="A41" s="64" t="s">
        <v>279</v>
      </c>
      <c r="B41" s="65">
        <v>51160.955375671387</v>
      </c>
      <c r="D41" s="65">
        <v>34630.630795773119</v>
      </c>
      <c r="E41" s="65">
        <v>2899.93994140625</v>
      </c>
      <c r="F41" s="85"/>
      <c r="G41" s="85"/>
      <c r="H41" s="85"/>
      <c r="J41" s="65">
        <v>112.08418273925781</v>
      </c>
      <c r="L41" s="65">
        <f t="shared" si="5"/>
        <v>88803.610295590013</v>
      </c>
    </row>
    <row r="42" spans="1:12" s="65" customFormat="1">
      <c r="A42" s="64" t="s">
        <v>280</v>
      </c>
      <c r="E42" s="65">
        <v>1396.7000732421875</v>
      </c>
      <c r="F42" s="85"/>
      <c r="G42" s="85"/>
      <c r="H42" s="85"/>
      <c r="J42" s="65">
        <v>2761.84375</v>
      </c>
      <c r="L42" s="65">
        <f t="shared" si="5"/>
        <v>4158.5438232421875</v>
      </c>
    </row>
    <row r="43" spans="1:12" s="65" customFormat="1">
      <c r="A43" s="64" t="s">
        <v>281</v>
      </c>
      <c r="E43" s="65">
        <v>3120.699951171875</v>
      </c>
      <c r="F43" s="85"/>
      <c r="G43" s="85"/>
      <c r="H43" s="85"/>
      <c r="J43" s="65">
        <v>5776.8623046875</v>
      </c>
      <c r="L43" s="65">
        <f t="shared" si="5"/>
        <v>8897.562255859375</v>
      </c>
    </row>
    <row r="44" spans="1:12" s="65" customFormat="1">
      <c r="A44" s="64" t="s">
        <v>282</v>
      </c>
      <c r="F44" s="85"/>
      <c r="G44" s="85"/>
      <c r="H44" s="85"/>
      <c r="J44" s="65">
        <v>987.92401123046875</v>
      </c>
      <c r="L44" s="65">
        <f t="shared" si="5"/>
        <v>987.92401123046875</v>
      </c>
    </row>
    <row r="45" spans="1:12" s="65" customFormat="1">
      <c r="A45" s="64" t="s">
        <v>283</v>
      </c>
      <c r="B45" s="65">
        <v>68426.421875</v>
      </c>
      <c r="D45" s="65">
        <v>28164.861128777266</v>
      </c>
      <c r="F45" s="85"/>
      <c r="G45" s="85"/>
      <c r="H45" s="85"/>
      <c r="J45" s="65">
        <v>324.99807739257812</v>
      </c>
      <c r="L45" s="65">
        <f t="shared" si="5"/>
        <v>96916.281081169844</v>
      </c>
    </row>
    <row r="46" spans="1:12" s="65" customFormat="1">
      <c r="A46" s="64" t="s">
        <v>284</v>
      </c>
      <c r="F46" s="85"/>
      <c r="G46" s="85"/>
      <c r="H46" s="85"/>
      <c r="J46" s="65">
        <v>2722.04736328125</v>
      </c>
      <c r="L46" s="65">
        <f t="shared" si="5"/>
        <v>2722.04736328125</v>
      </c>
    </row>
    <row r="47" spans="1:12" s="65" customFormat="1">
      <c r="A47" s="64" t="s">
        <v>285</v>
      </c>
      <c r="B47" s="65">
        <v>273393.3125</v>
      </c>
      <c r="E47" s="65">
        <v>6107.89990234375</v>
      </c>
      <c r="F47" s="85">
        <v>139701.828125</v>
      </c>
      <c r="G47" s="85">
        <v>4193.6201171875</v>
      </c>
      <c r="H47" s="85"/>
      <c r="J47" s="65">
        <v>117014.2578125</v>
      </c>
      <c r="L47" s="65">
        <f t="shared" si="5"/>
        <v>540410.91845703125</v>
      </c>
    </row>
    <row r="48" spans="1:12" s="65" customFormat="1">
      <c r="A48" s="64" t="s">
        <v>242</v>
      </c>
      <c r="B48" s="110"/>
    </row>
    <row r="49" spans="1:12" s="65" customFormat="1">
      <c r="A49" s="78" t="s">
        <v>286</v>
      </c>
      <c r="B49" s="65">
        <f>SUM(B50:B56)</f>
        <v>2035.47607421875</v>
      </c>
      <c r="C49" s="65">
        <f t="shared" ref="C49:L49" si="6">SUM(C50:C56)</f>
        <v>0</v>
      </c>
      <c r="D49" s="65">
        <f t="shared" si="6"/>
        <v>899684.17995902151</v>
      </c>
      <c r="E49" s="65">
        <f t="shared" si="6"/>
        <v>0</v>
      </c>
      <c r="F49" s="65">
        <f t="shared" si="6"/>
        <v>0</v>
      </c>
      <c r="G49" s="65">
        <f t="shared" si="6"/>
        <v>0</v>
      </c>
      <c r="H49" s="65">
        <f t="shared" si="6"/>
        <v>0</v>
      </c>
      <c r="I49" s="65">
        <f t="shared" si="6"/>
        <v>0</v>
      </c>
      <c r="J49" s="65">
        <f t="shared" si="6"/>
        <v>13164.897453308105</v>
      </c>
      <c r="K49" s="65">
        <f t="shared" si="6"/>
        <v>0</v>
      </c>
      <c r="L49" s="65">
        <f t="shared" si="6"/>
        <v>914884.55348654836</v>
      </c>
    </row>
    <row r="50" spans="1:12" s="65" customFormat="1">
      <c r="A50" s="64" t="s">
        <v>287</v>
      </c>
      <c r="D50" s="65">
        <v>36117.594696044922</v>
      </c>
      <c r="F50" s="85"/>
      <c r="G50" s="85"/>
      <c r="H50" s="85"/>
      <c r="L50" s="65">
        <f t="shared" ref="L50:L56" si="7">SUM(B50:K50)</f>
        <v>36117.594696044922</v>
      </c>
    </row>
    <row r="51" spans="1:12" s="65" customFormat="1">
      <c r="A51" s="64" t="s">
        <v>288</v>
      </c>
      <c r="D51" s="65">
        <v>47558.536987304688</v>
      </c>
      <c r="F51" s="85"/>
      <c r="G51" s="85"/>
      <c r="H51" s="85"/>
      <c r="J51" s="65">
        <v>230.32078552246094</v>
      </c>
      <c r="L51" s="65">
        <f t="shared" si="7"/>
        <v>47788.857772827148</v>
      </c>
    </row>
    <row r="52" spans="1:12" s="65" customFormat="1">
      <c r="A52" s="64" t="s">
        <v>289</v>
      </c>
      <c r="D52" s="65">
        <v>711363.61100251973</v>
      </c>
      <c r="F52" s="85"/>
      <c r="G52" s="85"/>
      <c r="H52" s="85"/>
      <c r="J52" s="65">
        <v>86.493598937988281</v>
      </c>
      <c r="L52" s="65">
        <f t="shared" si="7"/>
        <v>711450.10460145772</v>
      </c>
    </row>
    <row r="53" spans="1:12" s="65" customFormat="1">
      <c r="A53" s="64" t="s">
        <v>290</v>
      </c>
      <c r="B53" s="65">
        <v>2035.47607421875</v>
      </c>
      <c r="D53" s="65">
        <v>1787.5703297927976</v>
      </c>
      <c r="F53" s="85"/>
      <c r="G53" s="85"/>
      <c r="H53" s="85"/>
      <c r="J53" s="65">
        <v>10442.3076171875</v>
      </c>
      <c r="L53" s="65">
        <f t="shared" si="7"/>
        <v>14265.354021199048</v>
      </c>
    </row>
    <row r="54" spans="1:12" s="65" customFormat="1">
      <c r="A54" s="64" t="s">
        <v>291</v>
      </c>
      <c r="F54" s="85"/>
      <c r="G54" s="85"/>
      <c r="H54" s="85"/>
      <c r="J54" s="65">
        <v>355.15798950195312</v>
      </c>
      <c r="L54" s="65">
        <f t="shared" si="7"/>
        <v>355.15798950195312</v>
      </c>
    </row>
    <row r="55" spans="1:12" s="65" customFormat="1">
      <c r="A55" s="64" t="s">
        <v>292</v>
      </c>
      <c r="D55" s="65">
        <v>102856.86694335937</v>
      </c>
      <c r="F55" s="85"/>
      <c r="G55" s="85"/>
      <c r="H55" s="85"/>
      <c r="J55" s="65">
        <v>195.01919555664062</v>
      </c>
      <c r="L55" s="65">
        <f t="shared" si="7"/>
        <v>103051.88613891602</v>
      </c>
    </row>
    <row r="56" spans="1:12" s="65" customFormat="1">
      <c r="A56" s="64" t="s">
        <v>293</v>
      </c>
      <c r="J56" s="65">
        <v>1855.5982666015625</v>
      </c>
      <c r="L56" s="65">
        <f t="shared" si="7"/>
        <v>1855.5982666015625</v>
      </c>
    </row>
    <row r="57" spans="1:12" s="65" customFormat="1">
      <c r="A57" s="64" t="s">
        <v>242</v>
      </c>
      <c r="B57" s="110"/>
    </row>
    <row r="58" spans="1:12" s="65" customFormat="1">
      <c r="A58" s="78" t="s">
        <v>294</v>
      </c>
      <c r="B58" s="65">
        <f>SUM(B59:B62)</f>
        <v>315860.84350585937</v>
      </c>
      <c r="C58" s="65">
        <f t="shared" ref="C58:L58" si="8">SUM(C59:C62)</f>
        <v>0</v>
      </c>
      <c r="D58" s="65">
        <f t="shared" si="8"/>
        <v>230030.12169546963</v>
      </c>
      <c r="E58" s="65">
        <f t="shared" si="8"/>
        <v>864.22998046875</v>
      </c>
      <c r="F58" s="65">
        <f t="shared" si="8"/>
        <v>0</v>
      </c>
      <c r="G58" s="65">
        <f t="shared" si="8"/>
        <v>0</v>
      </c>
      <c r="H58" s="65">
        <f t="shared" si="8"/>
        <v>3754916.0207977295</v>
      </c>
      <c r="I58" s="65">
        <f t="shared" si="8"/>
        <v>190400</v>
      </c>
      <c r="J58" s="65">
        <f t="shared" si="8"/>
        <v>336229.947265625</v>
      </c>
      <c r="K58" s="65">
        <f t="shared" si="8"/>
        <v>0</v>
      </c>
      <c r="L58" s="65">
        <f t="shared" si="8"/>
        <v>4828301.1632451527</v>
      </c>
    </row>
    <row r="59" spans="1:12" s="65" customFormat="1">
      <c r="A59" s="64" t="s">
        <v>295</v>
      </c>
      <c r="B59" s="65">
        <v>679.4010009765625</v>
      </c>
      <c r="D59" s="65">
        <v>47417.584970103722</v>
      </c>
      <c r="F59" s="85"/>
      <c r="G59" s="85"/>
      <c r="H59" s="85">
        <v>116.02079772949219</v>
      </c>
      <c r="J59" s="65">
        <v>21029.392578125</v>
      </c>
      <c r="L59" s="65">
        <f t="shared" ref="L59:L67" si="9">SUM(B59:K59)</f>
        <v>69242.399346934777</v>
      </c>
    </row>
    <row r="60" spans="1:12" s="65" customFormat="1">
      <c r="A60" s="64" t="s">
        <v>296</v>
      </c>
      <c r="B60" s="65">
        <v>102450.90368652344</v>
      </c>
      <c r="D60" s="65">
        <v>46846.606328336871</v>
      </c>
      <c r="E60" s="65">
        <v>864.22998046875</v>
      </c>
      <c r="F60" s="85"/>
      <c r="G60" s="85"/>
      <c r="H60" s="85"/>
      <c r="J60" s="65">
        <v>103798.0625</v>
      </c>
      <c r="L60" s="65">
        <f t="shared" si="9"/>
        <v>253959.80249532906</v>
      </c>
    </row>
    <row r="61" spans="1:12" s="65" customFormat="1">
      <c r="A61" s="64" t="s">
        <v>297</v>
      </c>
      <c r="B61" s="65">
        <v>204901.80737304687</v>
      </c>
      <c r="D61" s="65">
        <v>28896.406959529035</v>
      </c>
      <c r="F61" s="85"/>
      <c r="G61" s="85"/>
      <c r="H61" s="85">
        <v>3754800</v>
      </c>
      <c r="I61" s="65">
        <v>190400</v>
      </c>
      <c r="J61" s="65">
        <v>142815.296875</v>
      </c>
      <c r="L61" s="65">
        <f t="shared" si="9"/>
        <v>4321813.5112075759</v>
      </c>
    </row>
    <row r="62" spans="1:12" s="65" customFormat="1">
      <c r="A62" s="64" t="s">
        <v>298</v>
      </c>
      <c r="B62" s="65">
        <v>7828.7314453125</v>
      </c>
      <c r="D62" s="65">
        <v>106869.5234375</v>
      </c>
      <c r="F62" s="85"/>
      <c r="G62" s="85"/>
      <c r="H62" s="85"/>
      <c r="J62" s="65">
        <v>68587.1953125</v>
      </c>
      <c r="L62" s="65">
        <f t="shared" si="9"/>
        <v>183285.4501953125</v>
      </c>
    </row>
    <row r="63" spans="1:12" s="65" customFormat="1">
      <c r="A63" s="64" t="s">
        <v>242</v>
      </c>
      <c r="B63" s="110"/>
      <c r="F63" s="85"/>
      <c r="G63" s="85"/>
      <c r="H63" s="85"/>
      <c r="L63" s="65">
        <f t="shared" si="9"/>
        <v>0</v>
      </c>
    </row>
    <row r="64" spans="1:12" s="65" customFormat="1">
      <c r="A64" s="78" t="s">
        <v>299</v>
      </c>
      <c r="F64" s="85"/>
      <c r="G64" s="85"/>
      <c r="H64" s="85"/>
      <c r="L64" s="65">
        <f t="shared" si="9"/>
        <v>0</v>
      </c>
    </row>
    <row r="65" spans="1:12" s="65" customFormat="1">
      <c r="A65" s="64" t="s">
        <v>300</v>
      </c>
      <c r="D65" s="65">
        <v>20838.75146484375</v>
      </c>
      <c r="F65" s="85"/>
      <c r="G65" s="85"/>
      <c r="H65" s="85"/>
      <c r="L65" s="65">
        <f t="shared" si="9"/>
        <v>20838.75146484375</v>
      </c>
    </row>
    <row r="66" spans="1:12" s="65" customFormat="1">
      <c r="A66" s="64" t="s">
        <v>301</v>
      </c>
      <c r="F66" s="85"/>
      <c r="G66" s="85"/>
      <c r="H66" s="85"/>
      <c r="L66" s="65">
        <f t="shared" si="9"/>
        <v>0</v>
      </c>
    </row>
    <row r="67" spans="1:12" s="65" customFormat="1">
      <c r="A67" s="64" t="s">
        <v>330</v>
      </c>
      <c r="F67" s="85"/>
      <c r="G67" s="85"/>
      <c r="H67" s="85"/>
      <c r="L67" s="65">
        <f t="shared" si="9"/>
        <v>0</v>
      </c>
    </row>
    <row r="68" spans="1:12" s="110" customFormat="1">
      <c r="A68" s="64" t="s">
        <v>242</v>
      </c>
      <c r="B68" s="65"/>
      <c r="C68" s="65"/>
      <c r="D68" s="65"/>
      <c r="E68" s="65"/>
      <c r="F68" s="65"/>
      <c r="G68" s="65"/>
      <c r="H68" s="65"/>
      <c r="I68" s="65"/>
      <c r="J68" s="65"/>
      <c r="K68" s="65"/>
      <c r="L68" s="65"/>
    </row>
    <row r="69" spans="1:12" s="65" customFormat="1">
      <c r="A69" s="64" t="s">
        <v>242</v>
      </c>
      <c r="F69" s="85"/>
      <c r="G69" s="85"/>
      <c r="H69" s="85"/>
    </row>
    <row r="70" spans="1:12" s="65" customFormat="1">
      <c r="A70" s="78" t="s">
        <v>304</v>
      </c>
      <c r="B70" s="120">
        <f>SUM(B71:B74)</f>
        <v>215940.00157242711</v>
      </c>
      <c r="C70" s="120">
        <f t="shared" ref="C70:L70" si="10">SUM(C71:C74)</f>
        <v>0</v>
      </c>
      <c r="D70" s="120">
        <f t="shared" si="10"/>
        <v>0</v>
      </c>
      <c r="E70" s="120">
        <f t="shared" si="10"/>
        <v>85.938996305008246</v>
      </c>
      <c r="F70" s="120">
        <f t="shared" si="10"/>
        <v>12805.999442208777</v>
      </c>
      <c r="G70" s="120">
        <f t="shared" si="10"/>
        <v>4193.6199069747254</v>
      </c>
      <c r="H70" s="120">
        <f t="shared" si="10"/>
        <v>564.22798991451816</v>
      </c>
      <c r="I70" s="120">
        <f t="shared" si="10"/>
        <v>407.96200519508102</v>
      </c>
      <c r="J70" s="120">
        <f t="shared" si="10"/>
        <v>240370.86048106721</v>
      </c>
      <c r="K70" s="120">
        <f t="shared" si="10"/>
        <v>0</v>
      </c>
      <c r="L70" s="120">
        <f t="shared" si="10"/>
        <v>474368.61039409245</v>
      </c>
    </row>
    <row r="71" spans="1:12" s="65" customFormat="1">
      <c r="A71" s="64" t="s">
        <v>305</v>
      </c>
      <c r="B71" s="120">
        <v>215940.00157242711</v>
      </c>
      <c r="C71" s="120"/>
      <c r="D71" s="120"/>
      <c r="E71" s="120">
        <v>78.393996067809468</v>
      </c>
      <c r="F71" s="120">
        <v>12805.999442208777</v>
      </c>
      <c r="G71" s="120">
        <v>4015.9999207366745</v>
      </c>
      <c r="H71" s="120">
        <v>564.22798991451816</v>
      </c>
      <c r="I71" s="120"/>
      <c r="J71" s="85">
        <v>233326.23433791869</v>
      </c>
      <c r="K71" s="120"/>
      <c r="L71" s="120">
        <f>SUM(B71:K71)</f>
        <v>466730.85725927359</v>
      </c>
    </row>
    <row r="72" spans="1:12" s="65" customFormat="1">
      <c r="A72" s="64" t="s">
        <v>306</v>
      </c>
      <c r="B72" s="120"/>
      <c r="C72" s="120"/>
      <c r="D72" s="120"/>
      <c r="E72" s="120">
        <v>7.5450002371987734</v>
      </c>
      <c r="F72" s="120"/>
      <c r="G72" s="120">
        <v>177.61998623805073</v>
      </c>
      <c r="H72" s="120"/>
      <c r="I72" s="120"/>
      <c r="J72" s="85">
        <v>6840.6451235967797</v>
      </c>
      <c r="K72" s="120"/>
      <c r="L72" s="120">
        <f>SUM(B72:K72)</f>
        <v>7025.8101100720296</v>
      </c>
    </row>
    <row r="73" spans="1:12" s="65" customFormat="1">
      <c r="A73" s="64" t="s">
        <v>307</v>
      </c>
      <c r="B73" s="120"/>
      <c r="C73" s="120"/>
      <c r="D73" s="120"/>
      <c r="E73" s="120"/>
      <c r="F73" s="120"/>
      <c r="G73" s="120"/>
      <c r="H73" s="120"/>
      <c r="I73" s="120"/>
      <c r="J73" s="85"/>
      <c r="K73" s="85"/>
      <c r="L73" s="120">
        <f>SUM(B73:K73)</f>
        <v>0</v>
      </c>
    </row>
    <row r="74" spans="1:12" s="65" customFormat="1">
      <c r="A74" s="64" t="s">
        <v>308</v>
      </c>
      <c r="B74" s="120"/>
      <c r="C74" s="120"/>
      <c r="D74" s="120"/>
      <c r="E74" s="120"/>
      <c r="F74" s="120"/>
      <c r="G74" s="120"/>
      <c r="H74" s="120"/>
      <c r="I74" s="120">
        <v>407.96200519508102</v>
      </c>
      <c r="J74" s="85">
        <v>203.98101955175071</v>
      </c>
      <c r="K74" s="120"/>
      <c r="L74" s="120">
        <f>SUM(B74:K74)</f>
        <v>611.94302474683172</v>
      </c>
    </row>
    <row r="75" spans="1:12" s="65" customFormat="1">
      <c r="A75" s="64" t="s">
        <v>242</v>
      </c>
      <c r="B75" s="110"/>
    </row>
    <row r="76" spans="1:12" s="65" customFormat="1">
      <c r="A76" s="78" t="s">
        <v>309</v>
      </c>
      <c r="K76" s="85"/>
    </row>
    <row r="77" spans="1:12" s="65" customFormat="1">
      <c r="A77" s="64" t="s">
        <v>310</v>
      </c>
      <c r="K77" s="85"/>
    </row>
    <row r="78" spans="1:12" s="65" customFormat="1">
      <c r="A78" s="64" t="s">
        <v>311</v>
      </c>
      <c r="K78" s="85"/>
    </row>
    <row r="79" spans="1:12" s="65" customFormat="1">
      <c r="A79" s="64" t="s">
        <v>312</v>
      </c>
      <c r="K79" s="85"/>
    </row>
    <row r="80" spans="1:12" s="65" customFormat="1">
      <c r="A80" s="64" t="s">
        <v>313</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c r="A81" s="90"/>
    </row>
    <row r="82" spans="1:1" s="65" customFormat="1">
      <c r="A82" s="90"/>
    </row>
    <row r="83" spans="1:1" s="65" customFormat="1">
      <c r="A83" s="90"/>
    </row>
    <row r="84" spans="1:1" s="65" customFormat="1">
      <c r="A84" s="90"/>
    </row>
    <row r="85" spans="1:1" s="65" customFormat="1">
      <c r="A85" s="90"/>
    </row>
    <row r="86" spans="1:1" s="65" customFormat="1" hidden="1">
      <c r="A86" s="90"/>
    </row>
    <row r="87" spans="1:1" s="65" customFormat="1" hidden="1">
      <c r="A87" s="90"/>
    </row>
    <row r="88" spans="1:1" s="65" customFormat="1" hidden="1">
      <c r="A88" s="90"/>
    </row>
    <row r="89" spans="1:1" s="65" customFormat="1" hidden="1">
      <c r="A89" s="90"/>
    </row>
    <row r="90" spans="1:1" s="65" customFormat="1" hidden="1">
      <c r="A90" s="90"/>
    </row>
    <row r="91" spans="1:1" s="65" customFormat="1" hidden="1">
      <c r="A91" s="90"/>
    </row>
    <row r="92" spans="1:1" s="65" customFormat="1" hidden="1">
      <c r="A92" s="90"/>
    </row>
    <row r="93" spans="1:1" s="65" customFormat="1" hidden="1">
      <c r="A93" s="90"/>
    </row>
    <row r="94" spans="1:1" s="65" customFormat="1" hidden="1">
      <c r="A94" s="90"/>
    </row>
    <row r="95" spans="1:1" s="65" customFormat="1" hidden="1">
      <c r="A95" s="90"/>
    </row>
    <row r="96" spans="1:1" s="65" customFormat="1" hidden="1">
      <c r="A96" s="90"/>
    </row>
    <row r="97" spans="1:1" s="65" customFormat="1" hidden="1">
      <c r="A97" s="90"/>
    </row>
    <row r="98" spans="1:1" s="65" customFormat="1" hidden="1">
      <c r="A98" s="90"/>
    </row>
    <row r="99" spans="1:1" s="65" customFormat="1" hidden="1">
      <c r="A99" s="90"/>
    </row>
    <row r="100" spans="1:1" s="65" customFormat="1" hidden="1">
      <c r="A100" s="90"/>
    </row>
    <row r="101" spans="1:1" s="65" customFormat="1" hidden="1">
      <c r="A101" s="90"/>
    </row>
    <row r="102" spans="1:1" s="65" customFormat="1" hidden="1">
      <c r="A102" s="90"/>
    </row>
    <row r="103" spans="1:1" s="65" customFormat="1" hidden="1">
      <c r="A103" s="90"/>
    </row>
    <row r="104" spans="1:1" s="65" customFormat="1" hidden="1">
      <c r="A104" s="90"/>
    </row>
    <row r="105" spans="1:1" s="65" customFormat="1" hidden="1">
      <c r="A105" s="90"/>
    </row>
    <row r="106" spans="1:1" s="110" customFormat="1" hidden="1">
      <c r="A106" s="90"/>
    </row>
    <row r="107" spans="1:1" s="110" customFormat="1" hidden="1">
      <c r="A107" s="90"/>
    </row>
    <row r="108" spans="1:1" s="110" customFormat="1" hidden="1">
      <c r="A108" s="90"/>
    </row>
    <row r="109" spans="1:1" s="110" customFormat="1" hidden="1">
      <c r="A109" s="90"/>
    </row>
    <row r="110" spans="1:1" s="110" customFormat="1" hidden="1">
      <c r="A110" s="90"/>
    </row>
    <row r="111" spans="1:1" s="110" customFormat="1" hidden="1">
      <c r="A111" s="90"/>
    </row>
    <row r="112" spans="1:1" s="110" customFormat="1" hidden="1">
      <c r="A112" s="90"/>
    </row>
    <row r="113" spans="1:1" s="110" customFormat="1" hidden="1">
      <c r="A113" s="90"/>
    </row>
    <row r="114" spans="1:1" s="110" customFormat="1" hidden="1">
      <c r="A114" s="90"/>
    </row>
    <row r="115" spans="1:1" s="110" customFormat="1" hidden="1">
      <c r="A115" s="90"/>
    </row>
    <row r="116" spans="1:1" s="110" customFormat="1" hidden="1">
      <c r="A116" s="90"/>
    </row>
    <row r="117" spans="1:1" s="110" customFormat="1" hidden="1">
      <c r="A117" s="90"/>
    </row>
    <row r="118" spans="1:1" s="110" customFormat="1" hidden="1">
      <c r="A118" s="90"/>
    </row>
    <row r="119" spans="1:1" s="110" customFormat="1" hidden="1">
      <c r="A119" s="90"/>
    </row>
    <row r="120" spans="1:1" s="110" customFormat="1" hidden="1">
      <c r="A120" s="90"/>
    </row>
    <row r="121" spans="1:1" s="110" customFormat="1" hidden="1">
      <c r="A121" s="90"/>
    </row>
    <row r="122" spans="1:1" s="110" customFormat="1" hidden="1">
      <c r="A122" s="90"/>
    </row>
    <row r="123" spans="1:1" s="110" customFormat="1" hidden="1">
      <c r="A123" s="90"/>
    </row>
    <row r="124" spans="1:1" s="110" customFormat="1" hidden="1">
      <c r="A124" s="90"/>
    </row>
    <row r="125" spans="1:1" s="110" customFormat="1" hidden="1">
      <c r="A125" s="90"/>
    </row>
    <row r="126" spans="1:1" s="110" customFormat="1" hidden="1">
      <c r="A126" s="90"/>
    </row>
    <row r="127" spans="1:1" s="110" customFormat="1" hidden="1">
      <c r="A127" s="90"/>
    </row>
    <row r="128" spans="1:1" s="110" customFormat="1" hidden="1">
      <c r="A128" s="90"/>
    </row>
    <row r="129" spans="1:1" s="110" customFormat="1" hidden="1">
      <c r="A129" s="90"/>
    </row>
    <row r="130" spans="1:1" s="110" customFormat="1" hidden="1">
      <c r="A130" s="90"/>
    </row>
    <row r="131" spans="1:1" s="110" customFormat="1" hidden="1">
      <c r="A131" s="90"/>
    </row>
    <row r="132" spans="1:1" s="110" customFormat="1" hidden="1">
      <c r="A132" s="90"/>
    </row>
    <row r="133" spans="1:1" s="110" customFormat="1" hidden="1">
      <c r="A133" s="90"/>
    </row>
    <row r="134" spans="1:1" s="110" customFormat="1" hidden="1">
      <c r="A134" s="90"/>
    </row>
    <row r="135" spans="1:1" s="110" customFormat="1" hidden="1">
      <c r="A135" s="90"/>
    </row>
    <row r="136" spans="1:1" s="110" customFormat="1" hidden="1">
      <c r="A136" s="90"/>
    </row>
    <row r="137" spans="1:1" s="110" customFormat="1" hidden="1">
      <c r="A137" s="90"/>
    </row>
    <row r="138" spans="1:1" s="110" customFormat="1" hidden="1">
      <c r="A138" s="90"/>
    </row>
    <row r="139" spans="1:1" s="110" customFormat="1" hidden="1">
      <c r="A139" s="90"/>
    </row>
    <row r="140" spans="1:1" s="110" customFormat="1" hidden="1">
      <c r="A140" s="90"/>
    </row>
    <row r="141" spans="1:1" s="110" customFormat="1" hidden="1">
      <c r="A141" s="90"/>
    </row>
    <row r="142" spans="1:1" s="110" customFormat="1" hidden="1">
      <c r="A142" s="90"/>
    </row>
    <row r="143" spans="1:1" s="110" customFormat="1" hidden="1">
      <c r="A143" s="90"/>
    </row>
    <row r="144" spans="1:1" s="110" customFormat="1" hidden="1">
      <c r="A144" s="90"/>
    </row>
    <row r="145" spans="1:1" s="110" customFormat="1" hidden="1">
      <c r="A145" s="90"/>
    </row>
    <row r="146" spans="1:1" s="110" customFormat="1" hidden="1">
      <c r="A146" s="90"/>
    </row>
    <row r="147" spans="1:1" s="110" customFormat="1" hidden="1">
      <c r="A147" s="90"/>
    </row>
    <row r="148" spans="1:1" s="110" customFormat="1" hidden="1">
      <c r="A148" s="90"/>
    </row>
    <row r="149" spans="1:1" s="110" customFormat="1" hidden="1">
      <c r="A149" s="90"/>
    </row>
    <row r="150" spans="1:1" s="110" customFormat="1" hidden="1">
      <c r="A150" s="90"/>
    </row>
    <row r="151" spans="1:1" s="110" customFormat="1" hidden="1">
      <c r="A151" s="90"/>
    </row>
    <row r="152" spans="1:1" s="110" customFormat="1" hidden="1">
      <c r="A152" s="90"/>
    </row>
    <row r="153" spans="1:1" s="110" customFormat="1" hidden="1">
      <c r="A153" s="90"/>
    </row>
    <row r="154" spans="1:1" s="110" customFormat="1" hidden="1">
      <c r="A154" s="90"/>
    </row>
    <row r="155" spans="1:1" s="110" customFormat="1" hidden="1">
      <c r="A155" s="90"/>
    </row>
    <row r="156" spans="1:1" s="110" customFormat="1" hidden="1">
      <c r="A156" s="90"/>
    </row>
    <row r="157" spans="1:1" s="110" customFormat="1" hidden="1">
      <c r="A157" s="90"/>
    </row>
    <row r="158" spans="1:1" s="110" customFormat="1" hidden="1">
      <c r="A158" s="90"/>
    </row>
    <row r="159" spans="1:1" s="110" customFormat="1" hidden="1">
      <c r="A159" s="90"/>
    </row>
    <row r="160" spans="1:1" s="110" customFormat="1" hidden="1">
      <c r="A160" s="90"/>
    </row>
    <row r="161" spans="1:1" s="110" customFormat="1" hidden="1">
      <c r="A161" s="90"/>
    </row>
    <row r="162" spans="1:1" s="110" customFormat="1" hidden="1">
      <c r="A162" s="90"/>
    </row>
    <row r="163" spans="1:1" s="110" customFormat="1" hidden="1">
      <c r="A163" s="90"/>
    </row>
    <row r="164" spans="1:1" s="110" customFormat="1" hidden="1">
      <c r="A164" s="90"/>
    </row>
    <row r="165" spans="1:1" s="110" customFormat="1" hidden="1">
      <c r="A165" s="90"/>
    </row>
    <row r="166" spans="1:1" s="110" customFormat="1" hidden="1">
      <c r="A166" s="90"/>
    </row>
    <row r="167" spans="1:1" s="110" customFormat="1" hidden="1">
      <c r="A167" s="90"/>
    </row>
    <row r="168" spans="1:1" s="110" customFormat="1" hidden="1">
      <c r="A168" s="90"/>
    </row>
    <row r="169" spans="1:1" s="110" customFormat="1" hidden="1">
      <c r="A169" s="90"/>
    </row>
    <row r="170" spans="1:1" s="110" customFormat="1" hidden="1">
      <c r="A170" s="90"/>
    </row>
    <row r="171" spans="1:1" s="110" customFormat="1" hidden="1">
      <c r="A171" s="90"/>
    </row>
    <row r="172" spans="1:1" s="110" customFormat="1" hidden="1">
      <c r="A172" s="90"/>
    </row>
    <row r="173" spans="1:1" s="110" customFormat="1" hidden="1">
      <c r="A173" s="90"/>
    </row>
    <row r="174" spans="1:1" s="110" customFormat="1" hidden="1">
      <c r="A174" s="90"/>
    </row>
    <row r="175" spans="1:1" s="110" customFormat="1" hidden="1">
      <c r="A175" s="90"/>
    </row>
    <row r="176" spans="1:1" s="110" customFormat="1" hidden="1">
      <c r="A176" s="90"/>
    </row>
    <row r="177" spans="1:1" s="110" customFormat="1" hidden="1">
      <c r="A177" s="90"/>
    </row>
    <row r="178" spans="1:1" s="110" customFormat="1" hidden="1">
      <c r="A178" s="90"/>
    </row>
    <row r="179" spans="1:1" s="110" customFormat="1" hidden="1">
      <c r="A179" s="90"/>
    </row>
    <row r="180" spans="1:1" s="110" customFormat="1" hidden="1">
      <c r="A180" s="90"/>
    </row>
    <row r="181" spans="1:1" s="110" customFormat="1" hidden="1">
      <c r="A181" s="90"/>
    </row>
    <row r="182" spans="1:1" s="110" customFormat="1" hidden="1">
      <c r="A182" s="90"/>
    </row>
    <row r="183" spans="1:1" s="110" customFormat="1" hidden="1">
      <c r="A183" s="90"/>
    </row>
    <row r="184" spans="1:1" s="110" customFormat="1" hidden="1">
      <c r="A184" s="90"/>
    </row>
    <row r="185" spans="1:1" s="110" customFormat="1" hidden="1">
      <c r="A185" s="90"/>
    </row>
    <row r="186" spans="1:1" s="110" customFormat="1" hidden="1">
      <c r="A186" s="90"/>
    </row>
    <row r="187" spans="1:1" s="110" customFormat="1" hidden="1">
      <c r="A187" s="90"/>
    </row>
    <row r="188" spans="1:1" s="110" customFormat="1" hidden="1">
      <c r="A188" s="90"/>
    </row>
    <row r="189" spans="1:1" s="110" customFormat="1" hidden="1">
      <c r="A189" s="90"/>
    </row>
    <row r="190" spans="1:1" s="110" customFormat="1" hidden="1">
      <c r="A190" s="90"/>
    </row>
    <row r="191" spans="1:1" s="110" customFormat="1" hidden="1">
      <c r="A191" s="90"/>
    </row>
    <row r="192" spans="1:1" s="110" customFormat="1" hidden="1">
      <c r="A192" s="90"/>
    </row>
    <row r="193" spans="1:1" s="110" customFormat="1" hidden="1">
      <c r="A193" s="90"/>
    </row>
    <row r="194" spans="1:1" s="110" customFormat="1" hidden="1">
      <c r="A194" s="90"/>
    </row>
    <row r="195" spans="1:1" s="110" customFormat="1" hidden="1">
      <c r="A195" s="90"/>
    </row>
    <row r="196" spans="1:1" s="110" customFormat="1" hidden="1">
      <c r="A196" s="90"/>
    </row>
    <row r="197" spans="1:1" s="110" customFormat="1" hidden="1">
      <c r="A197" s="90"/>
    </row>
    <row r="198" spans="1:1" s="110" customFormat="1" hidden="1">
      <c r="A198" s="90"/>
    </row>
    <row r="199" spans="1:1" s="110" customFormat="1" hidden="1">
      <c r="A199" s="90"/>
    </row>
    <row r="200" spans="1:1" s="110" customFormat="1" hidden="1">
      <c r="A200" s="90"/>
    </row>
    <row r="201" spans="1:1" s="110" customFormat="1" hidden="1">
      <c r="A201" s="90"/>
    </row>
    <row r="202" spans="1:1" s="110" customFormat="1" hidden="1">
      <c r="A202" s="90"/>
    </row>
    <row r="203" spans="1:1" s="110" customFormat="1" hidden="1">
      <c r="A203" s="90"/>
    </row>
    <row r="204" spans="1:1" s="110" customFormat="1" hidden="1">
      <c r="A204" s="90"/>
    </row>
    <row r="205" spans="1:1" s="110" customFormat="1" hidden="1">
      <c r="A205" s="90"/>
    </row>
    <row r="206" spans="1:1" s="110" customFormat="1" hidden="1">
      <c r="A206" s="90"/>
    </row>
    <row r="207" spans="1:1" s="110" customFormat="1" hidden="1">
      <c r="A207" s="90"/>
    </row>
    <row r="208" spans="1:1" s="110" customFormat="1" hidden="1">
      <c r="A208" s="90"/>
    </row>
    <row r="209" spans="1:1" s="110" customFormat="1" hidden="1">
      <c r="A209" s="90"/>
    </row>
    <row r="210" spans="1:1" s="110" customFormat="1" hidden="1">
      <c r="A210" s="90"/>
    </row>
    <row r="211" spans="1:1" s="110" customFormat="1" hidden="1">
      <c r="A211" s="90"/>
    </row>
    <row r="212" spans="1:1" s="110" customFormat="1" hidden="1">
      <c r="A212" s="90"/>
    </row>
    <row r="213" spans="1:1" s="110" customFormat="1" hidden="1">
      <c r="A213" s="90"/>
    </row>
    <row r="214" spans="1:1" s="110" customFormat="1" hidden="1">
      <c r="A214" s="90"/>
    </row>
    <row r="215" spans="1:1" s="110" customFormat="1" hidden="1">
      <c r="A215" s="90"/>
    </row>
    <row r="216" spans="1:1" s="110" customFormat="1" hidden="1">
      <c r="A216" s="90"/>
    </row>
    <row r="217" spans="1:1" s="110" customFormat="1" hidden="1">
      <c r="A217" s="90"/>
    </row>
    <row r="218" spans="1:1" s="110" customFormat="1" hidden="1">
      <c r="A218" s="90"/>
    </row>
    <row r="219" spans="1:1" s="110" customFormat="1" hidden="1">
      <c r="A219" s="90"/>
    </row>
    <row r="220" spans="1:1" s="110" customFormat="1" hidden="1">
      <c r="A220" s="90"/>
    </row>
    <row r="221" spans="1:1" s="110" customFormat="1" hidden="1">
      <c r="A221" s="90"/>
    </row>
    <row r="222" spans="1:1" s="110" customFormat="1" hidden="1">
      <c r="A222" s="90"/>
    </row>
    <row r="223" spans="1:1" s="110" customFormat="1" hidden="1">
      <c r="A223" s="90"/>
    </row>
    <row r="224" spans="1:1" s="110" customFormat="1" hidden="1">
      <c r="A224" s="90"/>
    </row>
    <row r="225" spans="1:1" s="110" customFormat="1" hidden="1">
      <c r="A225" s="90"/>
    </row>
    <row r="226" spans="1:1" s="110" customFormat="1" hidden="1">
      <c r="A226" s="90"/>
    </row>
    <row r="227" spans="1:1" s="110" customFormat="1" hidden="1">
      <c r="A227" s="90"/>
    </row>
    <row r="228" spans="1:1" s="110" customFormat="1" hidden="1">
      <c r="A228" s="90"/>
    </row>
    <row r="229" spans="1:1" s="110" customFormat="1" hidden="1">
      <c r="A229" s="90"/>
    </row>
    <row r="230" spans="1:1" s="110" customFormat="1" hidden="1">
      <c r="A230" s="90"/>
    </row>
    <row r="231" spans="1:1" s="110" customFormat="1" hidden="1">
      <c r="A231" s="90"/>
    </row>
    <row r="232" spans="1:1" s="110" customFormat="1" hidden="1">
      <c r="A232" s="90"/>
    </row>
    <row r="233" spans="1:1" s="110" customFormat="1" hidden="1">
      <c r="A233" s="90"/>
    </row>
    <row r="234" spans="1:1" s="110" customFormat="1" hidden="1">
      <c r="A234" s="90"/>
    </row>
    <row r="235" spans="1:1" s="110" customFormat="1" hidden="1">
      <c r="A235" s="90"/>
    </row>
    <row r="236" spans="1:1" s="110" customFormat="1" hidden="1">
      <c r="A236" s="90"/>
    </row>
    <row r="237" spans="1:1" s="110" customFormat="1" hidden="1">
      <c r="A237" s="90"/>
    </row>
    <row r="238" spans="1:1" s="110" customFormat="1" hidden="1">
      <c r="A238" s="90"/>
    </row>
    <row r="239" spans="1:1" s="110" customFormat="1" hidden="1">
      <c r="A239" s="90"/>
    </row>
    <row r="240" spans="1:1" s="110" customFormat="1" hidden="1">
      <c r="A240" s="90"/>
    </row>
    <row r="241" spans="1:1" s="110" customFormat="1" hidden="1">
      <c r="A241" s="90"/>
    </row>
    <row r="242" spans="1:1" s="110" customFormat="1" hidden="1">
      <c r="A242" s="90"/>
    </row>
    <row r="243" spans="1:1" s="110" customFormat="1" hidden="1">
      <c r="A243" s="90"/>
    </row>
    <row r="244" spans="1:1" s="110" customFormat="1" hidden="1">
      <c r="A244" s="90"/>
    </row>
    <row r="245" spans="1:1" s="110" customFormat="1" hidden="1">
      <c r="A245" s="90"/>
    </row>
    <row r="246" spans="1:1" s="110" customFormat="1" hidden="1">
      <c r="A246" s="90"/>
    </row>
    <row r="247" spans="1:1" s="110" customFormat="1" hidden="1">
      <c r="A247" s="90"/>
    </row>
    <row r="248" spans="1:1" s="110" customFormat="1" hidden="1">
      <c r="A248" s="90"/>
    </row>
    <row r="249" spans="1:1" s="110" customFormat="1" hidden="1">
      <c r="A249" s="90"/>
    </row>
    <row r="250" spans="1:1" s="110" customFormat="1" hidden="1">
      <c r="A250" s="90"/>
    </row>
    <row r="251" spans="1:1" s="110" customFormat="1" hidden="1">
      <c r="A251" s="90"/>
    </row>
    <row r="252" spans="1:1" s="110" customFormat="1" hidden="1">
      <c r="A252" s="90"/>
    </row>
    <row r="253" spans="1:1" s="110" customFormat="1" hidden="1">
      <c r="A253" s="90"/>
    </row>
    <row r="254" spans="1:1" s="110" customFormat="1" hidden="1">
      <c r="A254" s="90"/>
    </row>
    <row r="255" spans="1:1" s="110" customFormat="1" hidden="1">
      <c r="A255" s="90"/>
    </row>
    <row r="256" spans="1:1" s="110" customFormat="1" hidden="1">
      <c r="A256" s="90"/>
    </row>
    <row r="257" spans="1:1" s="110" customFormat="1" hidden="1">
      <c r="A257" s="90"/>
    </row>
    <row r="258" spans="1:1" s="110" customFormat="1" hidden="1">
      <c r="A258" s="90"/>
    </row>
    <row r="259" spans="1:1" s="110" customFormat="1" hidden="1">
      <c r="A259" s="90"/>
    </row>
    <row r="260" spans="1:1" s="110" customFormat="1" hidden="1">
      <c r="A260" s="90"/>
    </row>
    <row r="261" spans="1:1" s="110" customFormat="1" hidden="1">
      <c r="A261" s="90"/>
    </row>
    <row r="262" spans="1:1" s="110" customFormat="1" hidden="1">
      <c r="A262" s="90"/>
    </row>
    <row r="263" spans="1:1" s="110" customFormat="1" hidden="1">
      <c r="A263" s="90"/>
    </row>
    <row r="264" spans="1:1" s="110" customFormat="1" hidden="1">
      <c r="A264" s="90"/>
    </row>
    <row r="265" spans="1:1" s="110" customFormat="1" hidden="1">
      <c r="A265" s="90"/>
    </row>
    <row r="266" spans="1:1" s="110" customFormat="1" hidden="1">
      <c r="A266" s="90"/>
    </row>
    <row r="267" spans="1:1" s="110" customFormat="1" hidden="1">
      <c r="A267" s="90"/>
    </row>
    <row r="268" spans="1:1" s="110" customFormat="1" hidden="1">
      <c r="A268" s="90"/>
    </row>
    <row r="269" spans="1:1" s="110" customFormat="1" hidden="1">
      <c r="A269" s="90"/>
    </row>
    <row r="270" spans="1:1" s="110" customFormat="1" hidden="1">
      <c r="A270" s="90"/>
    </row>
    <row r="271" spans="1:1" s="110" customFormat="1" hidden="1">
      <c r="A271" s="90"/>
    </row>
    <row r="272" spans="1:1" s="110" customFormat="1" hidden="1">
      <c r="A272" s="90"/>
    </row>
    <row r="273" spans="1:1" s="110" customFormat="1" hidden="1">
      <c r="A273" s="90"/>
    </row>
    <row r="274" spans="1:1" s="110" customFormat="1" hidden="1">
      <c r="A274" s="90"/>
    </row>
    <row r="275" spans="1:1" s="110" customFormat="1" hidden="1">
      <c r="A275" s="90"/>
    </row>
    <row r="276" spans="1:1" s="110" customFormat="1" hidden="1">
      <c r="A276" s="90"/>
    </row>
    <row r="277" spans="1:1" s="110" customFormat="1" hidden="1">
      <c r="A277" s="90"/>
    </row>
    <row r="278" spans="1:1" s="110" customFormat="1" hidden="1">
      <c r="A278" s="90"/>
    </row>
    <row r="279" spans="1:1" s="110" customFormat="1" hidden="1">
      <c r="A279" s="90"/>
    </row>
    <row r="280" spans="1:1" s="110" customFormat="1" hidden="1">
      <c r="A280" s="90"/>
    </row>
    <row r="281" spans="1:1" s="110" customFormat="1" hidden="1">
      <c r="A281" s="90"/>
    </row>
    <row r="282" spans="1:1" s="110" customFormat="1" hidden="1">
      <c r="A282" s="90"/>
    </row>
    <row r="283" spans="1:1" s="110" customFormat="1" hidden="1">
      <c r="A283" s="90"/>
    </row>
    <row r="284" spans="1:1" s="110" customFormat="1" hidden="1">
      <c r="A284" s="90"/>
    </row>
    <row r="285" spans="1:1" s="110" customFormat="1" hidden="1">
      <c r="A285" s="90"/>
    </row>
    <row r="286" spans="1:1" s="110" customFormat="1" hidden="1">
      <c r="A286" s="90"/>
    </row>
    <row r="287" spans="1:1" s="110" customFormat="1" hidden="1">
      <c r="A287" s="90"/>
    </row>
    <row r="288" spans="1:1" s="110" customFormat="1" hidden="1">
      <c r="A288" s="90"/>
    </row>
    <row r="289" spans="1:1" s="110" customFormat="1" hidden="1">
      <c r="A289" s="90"/>
    </row>
    <row r="290" spans="1:1" s="110" customFormat="1" hidden="1">
      <c r="A290" s="90"/>
    </row>
    <row r="291" spans="1:1" s="110" customFormat="1" hidden="1">
      <c r="A291" s="90"/>
    </row>
    <row r="292" spans="1:1" s="110" customFormat="1" hidden="1">
      <c r="A292" s="90"/>
    </row>
    <row r="293" spans="1:1" s="110" customFormat="1" hidden="1">
      <c r="A293" s="90"/>
    </row>
    <row r="294" spans="1:1" s="110" customFormat="1" hidden="1">
      <c r="A294" s="90"/>
    </row>
    <row r="295" spans="1:1" s="110" customFormat="1" hidden="1">
      <c r="A295" s="90"/>
    </row>
    <row r="296" spans="1:1" s="110" customFormat="1" hidden="1">
      <c r="A296" s="90"/>
    </row>
    <row r="297" spans="1:1" s="110" customFormat="1" hidden="1">
      <c r="A297" s="90"/>
    </row>
    <row r="298" spans="1:1" s="110" customFormat="1" hidden="1">
      <c r="A298" s="90"/>
    </row>
    <row r="299" spans="1:1" s="110" customFormat="1" hidden="1">
      <c r="A299" s="90"/>
    </row>
    <row r="300" spans="1:1" s="110" customFormat="1" hidden="1">
      <c r="A300" s="90"/>
    </row>
    <row r="301" spans="1:1" s="110" customFormat="1" hidden="1">
      <c r="A301" s="90"/>
    </row>
    <row r="302" spans="1:1" s="110" customFormat="1" hidden="1">
      <c r="A302" s="90"/>
    </row>
    <row r="303" spans="1:1" s="110" customFormat="1" hidden="1">
      <c r="A303" s="90"/>
    </row>
    <row r="304" spans="1:1" s="110" customFormat="1" hidden="1">
      <c r="A304" s="90"/>
    </row>
    <row r="305" spans="1:1" s="110" customFormat="1" hidden="1">
      <c r="A305" s="90"/>
    </row>
    <row r="306" spans="1:1" s="110" customFormat="1" hidden="1">
      <c r="A306" s="90"/>
    </row>
    <row r="307" spans="1:1" s="110" customFormat="1" hidden="1">
      <c r="A307" s="90"/>
    </row>
    <row r="308" spans="1:1" s="110" customFormat="1" hidden="1">
      <c r="A308" s="90"/>
    </row>
    <row r="309" spans="1:1" s="110" customFormat="1" hidden="1">
      <c r="A309" s="90"/>
    </row>
    <row r="310" spans="1:1" s="110" customFormat="1" hidden="1">
      <c r="A310" s="90"/>
    </row>
    <row r="311" spans="1:1" s="110" customFormat="1" hidden="1">
      <c r="A311" s="90"/>
    </row>
    <row r="312" spans="1:1" s="110" customFormat="1" hidden="1">
      <c r="A312" s="90"/>
    </row>
    <row r="313" spans="1:1" s="110" customFormat="1" hidden="1">
      <c r="A313" s="90"/>
    </row>
    <row r="314" spans="1:1" s="110" customFormat="1" hidden="1">
      <c r="A314" s="90"/>
    </row>
    <row r="315" spans="1:1" s="110" customFormat="1" hidden="1">
      <c r="A315" s="90"/>
    </row>
    <row r="316" spans="1:1" s="110" customFormat="1" hidden="1">
      <c r="A316" s="90"/>
    </row>
    <row r="317" spans="1:1" s="110" customFormat="1" hidden="1">
      <c r="A317" s="90"/>
    </row>
    <row r="318" spans="1:1" s="110" customFormat="1" hidden="1">
      <c r="A318" s="90"/>
    </row>
    <row r="319" spans="1:1" s="110" customFormat="1" hidden="1">
      <c r="A319" s="90"/>
    </row>
    <row r="320" spans="1:1" s="110" customFormat="1" hidden="1">
      <c r="A320" s="90"/>
    </row>
    <row r="321" spans="1:1" s="110" customFormat="1" hidden="1">
      <c r="A321" s="90"/>
    </row>
    <row r="322" spans="1:1" s="110" customFormat="1" hidden="1">
      <c r="A322" s="90"/>
    </row>
    <row r="323" spans="1:1" s="110" customFormat="1" hidden="1">
      <c r="A323" s="90"/>
    </row>
    <row r="324" spans="1:1" s="110" customFormat="1" hidden="1">
      <c r="A324" s="90"/>
    </row>
    <row r="325" spans="1:1" s="110" customFormat="1" hidden="1">
      <c r="A325" s="90"/>
    </row>
    <row r="326" spans="1:1" s="110" customFormat="1" hidden="1">
      <c r="A326" s="90"/>
    </row>
    <row r="327" spans="1:1" s="110" customFormat="1" hidden="1">
      <c r="A327" s="90"/>
    </row>
    <row r="328" spans="1:1" s="110" customFormat="1" hidden="1">
      <c r="A328" s="90"/>
    </row>
    <row r="329" spans="1:1" s="110" customFormat="1" hidden="1">
      <c r="A329" s="90"/>
    </row>
    <row r="330" spans="1:1" s="110" customFormat="1" hidden="1">
      <c r="A330" s="90"/>
    </row>
    <row r="331" spans="1:1" s="110" customFormat="1" hidden="1">
      <c r="A331" s="90"/>
    </row>
    <row r="332" spans="1:1" s="110" customFormat="1" hidden="1">
      <c r="A332" s="90"/>
    </row>
    <row r="333" spans="1:1" s="110" customFormat="1" hidden="1">
      <c r="A333" s="90"/>
    </row>
    <row r="334" spans="1:1" s="110" customFormat="1" hidden="1">
      <c r="A334" s="90"/>
    </row>
    <row r="335" spans="1:1" s="110" customFormat="1" hidden="1">
      <c r="A335" s="90"/>
    </row>
    <row r="336" spans="1:1" s="110" customFormat="1" hidden="1">
      <c r="A336" s="90"/>
    </row>
    <row r="337" spans="1:1" s="110" customFormat="1" hidden="1">
      <c r="A337" s="90"/>
    </row>
    <row r="338" spans="1:1" s="110" customFormat="1" hidden="1">
      <c r="A338" s="90"/>
    </row>
    <row r="339" spans="1:1" s="110" customFormat="1" hidden="1">
      <c r="A339" s="90"/>
    </row>
    <row r="340" spans="1:1" s="110" customFormat="1" hidden="1">
      <c r="A340" s="90"/>
    </row>
    <row r="341" spans="1:1" s="110" customFormat="1" hidden="1">
      <c r="A341" s="90"/>
    </row>
    <row r="342" spans="1:1" hidden="1"/>
    <row r="343" spans="1:1" hidden="1"/>
    <row r="344" spans="1:1" hidden="1"/>
    <row r="345" spans="1:1" hidden="1"/>
    <row r="346" spans="1:1" hidden="1"/>
    <row r="347" spans="1:1" hidden="1"/>
    <row r="348" spans="1:1" hidden="1"/>
    <row r="349" spans="1:1" hidden="1"/>
    <row r="350" spans="1:1" hidden="1"/>
    <row r="351" spans="1:1" hidden="1"/>
    <row r="352" spans="1:1"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CS106"/>
  <sheetViews>
    <sheetView zoomScaleNormal="100" workbookViewId="0">
      <pane xSplit="1" ySplit="4" topLeftCell="V5" activePane="bottomRight" state="frozen"/>
      <selection pane="topRight" activeCell="B1" sqref="B1"/>
      <selection pane="bottomLeft" activeCell="A5" sqref="A5"/>
      <selection pane="bottomRight" activeCell="W21" sqref="W21"/>
    </sheetView>
  </sheetViews>
  <sheetFormatPr defaultColWidth="9.140625" defaultRowHeight="12.75"/>
  <cols>
    <col min="1" max="1" width="34.140625" bestFit="1" customWidth="1"/>
    <col min="2" max="2" width="14.42578125" bestFit="1" customWidth="1"/>
    <col min="3" max="3" width="6.85546875" bestFit="1" customWidth="1"/>
    <col min="4" max="4" width="12.28515625" bestFit="1" customWidth="1"/>
    <col min="5" max="5" width="14.42578125" bestFit="1" customWidth="1"/>
    <col min="6" max="6" width="11.140625" bestFit="1" customWidth="1"/>
    <col min="7" max="7" width="7.28515625" bestFit="1" customWidth="1"/>
    <col min="8" max="8" width="5.140625" bestFit="1" customWidth="1"/>
    <col min="9" max="9" width="6.85546875" bestFit="1" customWidth="1"/>
    <col min="10" max="10" width="11.7109375" bestFit="1" customWidth="1"/>
    <col min="11" max="11" width="9.5703125" bestFit="1" customWidth="1"/>
    <col min="12" max="12" width="7.7109375" bestFit="1" customWidth="1"/>
    <col min="13" max="13" width="11.7109375" bestFit="1" customWidth="1"/>
    <col min="14" max="14" width="10.5703125" bestFit="1" customWidth="1"/>
    <col min="15" max="16" width="12.42578125" bestFit="1" customWidth="1"/>
    <col min="17" max="17" width="12.7109375" bestFit="1" customWidth="1"/>
    <col min="18" max="18" width="11" bestFit="1" customWidth="1"/>
    <col min="19" max="19" width="9.42578125" bestFit="1" customWidth="1"/>
    <col min="20" max="20" width="9.28515625" bestFit="1" customWidth="1"/>
    <col min="21" max="21" width="8.5703125" bestFit="1" customWidth="1"/>
    <col min="22" max="22" width="12.28515625" bestFit="1" customWidth="1"/>
    <col min="23" max="23" width="14.42578125" bestFit="1" customWidth="1"/>
    <col min="24" max="24" width="13.42578125" bestFit="1" customWidth="1"/>
    <col min="25" max="25" width="5.7109375" bestFit="1" customWidth="1"/>
    <col min="26" max="26" width="11" bestFit="1" customWidth="1"/>
    <col min="27" max="27" width="9.28515625" bestFit="1" customWidth="1"/>
    <col min="28" max="28" width="13.42578125" bestFit="1" customWidth="1"/>
    <col min="29" max="29" width="8.5703125" bestFit="1" customWidth="1"/>
    <col min="30" max="30" width="7.28515625" bestFit="1" customWidth="1"/>
    <col min="31" max="31" width="10.140625" bestFit="1" customWidth="1"/>
    <col min="32" max="32" width="12.7109375" bestFit="1" customWidth="1"/>
    <col min="33" max="34" width="9" bestFit="1" customWidth="1"/>
    <col min="35" max="35" width="9.5703125" bestFit="1" customWidth="1"/>
    <col min="36" max="36" width="11.7109375" bestFit="1" customWidth="1"/>
    <col min="37" max="37" width="12.7109375" bestFit="1" customWidth="1"/>
    <col min="38" max="38" width="12.28515625" bestFit="1" customWidth="1"/>
    <col min="39" max="39" width="8.5703125" bestFit="1" customWidth="1"/>
    <col min="40" max="40" width="10.140625" bestFit="1" customWidth="1"/>
    <col min="41" max="42" width="11.7109375" bestFit="1" customWidth="1"/>
    <col min="43" max="43" width="10.7109375" bestFit="1" customWidth="1"/>
    <col min="44" max="44" width="10.42578125" bestFit="1" customWidth="1"/>
    <col min="45" max="45" width="13.42578125" bestFit="1" customWidth="1"/>
    <col min="46" max="46" width="10.5703125" bestFit="1" customWidth="1"/>
    <col min="47" max="47" width="8" bestFit="1" customWidth="1"/>
    <col min="48" max="48" width="6.28515625" bestFit="1" customWidth="1"/>
    <col min="49" max="49" width="11.7109375" bestFit="1" customWidth="1"/>
    <col min="50" max="50" width="5.85546875" bestFit="1" customWidth="1"/>
    <col min="51" max="51" width="5.5703125" bestFit="1" customWidth="1"/>
    <col min="52" max="52" width="5.7109375" bestFit="1" customWidth="1"/>
    <col min="53" max="53" width="11.140625" bestFit="1" customWidth="1"/>
    <col min="54" max="54" width="7.28515625" bestFit="1" customWidth="1"/>
    <col min="55" max="55" width="6" bestFit="1" customWidth="1"/>
    <col min="56" max="56" width="9.85546875" bestFit="1" customWidth="1"/>
    <col min="57" max="57" width="5.140625" style="87" bestFit="1" customWidth="1"/>
  </cols>
  <sheetData>
    <row r="1" spans="1:97" ht="26.25">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362</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543435260.43369532</v>
      </c>
      <c r="C6" s="65"/>
      <c r="D6" s="65">
        <v>4897180.2626953125</v>
      </c>
      <c r="E6" s="65">
        <v>538538080.171</v>
      </c>
      <c r="F6" s="65"/>
      <c r="G6" s="65"/>
      <c r="H6" s="65"/>
      <c r="I6" s="66"/>
      <c r="J6" s="65"/>
      <c r="K6" s="65"/>
      <c r="L6" s="65"/>
      <c r="M6" s="67"/>
      <c r="N6" s="65"/>
      <c r="O6" s="65"/>
      <c r="P6" s="65"/>
      <c r="Q6" s="65"/>
      <c r="R6" s="65"/>
      <c r="S6" s="65"/>
      <c r="T6" s="65"/>
      <c r="U6" s="65"/>
      <c r="V6" s="67">
        <v>3803222.6027578125</v>
      </c>
      <c r="W6" s="65">
        <f t="shared" ref="W6:W11" si="1">SUM(X6:AB6)</f>
        <v>0</v>
      </c>
      <c r="X6" s="65"/>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c r="R7" s="65"/>
      <c r="S7" s="65"/>
      <c r="T7" s="65"/>
      <c r="U7" s="65"/>
      <c r="V7" s="67">
        <v>1387965.6420820314</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443602.28376708983</v>
      </c>
      <c r="C8" s="65"/>
      <c r="D8" s="65">
        <v>69809.432248901372</v>
      </c>
      <c r="E8" s="65">
        <v>373792.85151818849</v>
      </c>
      <c r="F8" s="65"/>
      <c r="G8" s="65"/>
      <c r="H8" s="65"/>
      <c r="I8" s="65"/>
      <c r="J8" s="65"/>
      <c r="K8" s="65"/>
      <c r="L8" s="65"/>
      <c r="M8" s="67"/>
      <c r="N8" s="65"/>
      <c r="O8" s="65">
        <v>0</v>
      </c>
      <c r="P8" s="65"/>
      <c r="Q8" s="65"/>
      <c r="R8" s="65"/>
      <c r="S8" s="65"/>
      <c r="T8" s="65"/>
      <c r="U8" s="65"/>
      <c r="V8" s="67">
        <v>2548318.160847656</v>
      </c>
      <c r="W8" s="65">
        <f t="shared" si="1"/>
        <v>82326424.477499992</v>
      </c>
      <c r="X8" s="65">
        <v>82326424.477499992</v>
      </c>
      <c r="Y8" s="65"/>
      <c r="Z8" s="65"/>
      <c r="AA8" s="65"/>
      <c r="AB8" s="65"/>
      <c r="AC8" s="65"/>
      <c r="AD8" s="65"/>
      <c r="AE8" s="65">
        <v>186.5187882890701</v>
      </c>
      <c r="AF8" s="65">
        <v>4884225.6300468743</v>
      </c>
      <c r="AG8" s="65"/>
      <c r="AH8" s="65"/>
      <c r="AI8" s="65"/>
      <c r="AJ8" s="65">
        <v>12.495161332994698</v>
      </c>
      <c r="AK8" s="65">
        <v>6246807.9249999998</v>
      </c>
      <c r="AL8" s="65">
        <v>6813820.169632813</v>
      </c>
      <c r="AM8" s="65"/>
      <c r="AN8" s="65">
        <v>0.54642219785600898</v>
      </c>
      <c r="AO8" s="65">
        <v>14771.46328125</v>
      </c>
      <c r="AP8" s="65">
        <v>124.00704499483108</v>
      </c>
      <c r="AQ8" s="65">
        <v>86101.837744140619</v>
      </c>
      <c r="AR8" s="65"/>
      <c r="AS8" s="65"/>
      <c r="AT8" s="65"/>
      <c r="AU8" s="65"/>
      <c r="AV8" s="65"/>
      <c r="AW8" s="65"/>
      <c r="AX8" s="65"/>
      <c r="AY8" s="65"/>
      <c r="AZ8" s="65"/>
      <c r="BA8" s="65"/>
      <c r="BB8" s="65"/>
      <c r="BC8" s="65"/>
      <c r="BD8" s="65"/>
      <c r="BE8" s="68"/>
    </row>
    <row r="9" spans="1:97">
      <c r="A9" s="64" t="s">
        <v>238</v>
      </c>
      <c r="B9" s="65">
        <f t="shared" si="0"/>
        <v>-134229437.38487267</v>
      </c>
      <c r="C9" s="65"/>
      <c r="D9" s="65">
        <v>-1809057.2158476564</v>
      </c>
      <c r="E9" s="65">
        <v>-132420380.169025</v>
      </c>
      <c r="F9" s="65"/>
      <c r="G9" s="65"/>
      <c r="H9" s="65"/>
      <c r="I9" s="65"/>
      <c r="J9" s="65">
        <v>0</v>
      </c>
      <c r="K9" s="65"/>
      <c r="L9" s="65"/>
      <c r="M9" s="67"/>
      <c r="N9" s="65"/>
      <c r="O9" s="65">
        <v>0</v>
      </c>
      <c r="P9" s="65"/>
      <c r="Q9" s="65"/>
      <c r="R9" s="65"/>
      <c r="S9" s="65"/>
      <c r="T9" s="65"/>
      <c r="U9" s="65"/>
      <c r="V9" s="67">
        <v>-694364.62148437498</v>
      </c>
      <c r="W9" s="65">
        <f t="shared" si="1"/>
        <v>-50657.912492065429</v>
      </c>
      <c r="X9" s="65">
        <v>-50657.912492065429</v>
      </c>
      <c r="Y9" s="65"/>
      <c r="Z9" s="65"/>
      <c r="AA9" s="65"/>
      <c r="AB9" s="65"/>
      <c r="AC9" s="65"/>
      <c r="AD9" s="65"/>
      <c r="AE9" s="65">
        <v>-3.4238807667493818</v>
      </c>
      <c r="AF9" s="65">
        <v>-1095115.5585566405</v>
      </c>
      <c r="AG9" s="65"/>
      <c r="AH9" s="65"/>
      <c r="AI9" s="65"/>
      <c r="AJ9" s="65">
        <v>-29572.489528015136</v>
      </c>
      <c r="AK9" s="65">
        <v>-2332996.2058593752</v>
      </c>
      <c r="AL9" s="65">
        <v>-6023930.1008984372</v>
      </c>
      <c r="AM9" s="65"/>
      <c r="AN9" s="65">
        <v>-6037.5789581298823</v>
      </c>
      <c r="AO9" s="65">
        <v>-223940.35361328124</v>
      </c>
      <c r="AP9" s="65">
        <v>-18567.610347290039</v>
      </c>
      <c r="AQ9" s="65">
        <v>-261368.58339843751</v>
      </c>
      <c r="AR9" s="65"/>
      <c r="AS9" s="65"/>
      <c r="AT9" s="65"/>
      <c r="AU9" s="65"/>
      <c r="AV9" s="65"/>
      <c r="AW9" s="65"/>
      <c r="AX9" s="65"/>
      <c r="AY9" s="65"/>
      <c r="AZ9" s="65"/>
      <c r="BA9" s="65"/>
      <c r="BB9" s="65"/>
      <c r="BC9" s="65"/>
      <c r="BD9" s="65"/>
      <c r="BE9" s="68"/>
    </row>
    <row r="10" spans="1:97">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-4961320.1218750002</v>
      </c>
      <c r="C11" s="65"/>
      <c r="D11" s="65"/>
      <c r="E11" s="65">
        <v>-4961320.1218750002</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2">SUM(B6:B11)</f>
        <v>404688105.21071476</v>
      </c>
      <c r="C12" s="71">
        <f t="shared" si="2"/>
        <v>0</v>
      </c>
      <c r="D12" s="71">
        <f t="shared" si="2"/>
        <v>3157932.4790965579</v>
      </c>
      <c r="E12" s="71">
        <f t="shared" si="2"/>
        <v>401530172.73161817</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0</v>
      </c>
      <c r="P12" s="71">
        <f t="shared" si="2"/>
        <v>0</v>
      </c>
      <c r="Q12" s="71">
        <f t="shared" si="2"/>
        <v>0</v>
      </c>
      <c r="R12" s="71">
        <f t="shared" si="2"/>
        <v>0</v>
      </c>
      <c r="S12" s="71">
        <f t="shared" si="2"/>
        <v>0</v>
      </c>
      <c r="T12" s="71">
        <f t="shared" si="2"/>
        <v>0</v>
      </c>
      <c r="U12" s="71">
        <f t="shared" si="2"/>
        <v>0</v>
      </c>
      <c r="V12" s="72">
        <f t="shared" si="2"/>
        <v>7045141.7842031252</v>
      </c>
      <c r="W12" s="72">
        <f t="shared" si="2"/>
        <v>82275766.565007925</v>
      </c>
      <c r="X12" s="71">
        <f t="shared" si="2"/>
        <v>82275766.565007925</v>
      </c>
      <c r="Y12" s="71">
        <f t="shared" si="2"/>
        <v>0</v>
      </c>
      <c r="Z12" s="71">
        <f t="shared" si="2"/>
        <v>0</v>
      </c>
      <c r="AA12" s="71">
        <f t="shared" si="2"/>
        <v>0</v>
      </c>
      <c r="AB12" s="71">
        <f t="shared" si="2"/>
        <v>0</v>
      </c>
      <c r="AC12" s="71">
        <f t="shared" si="2"/>
        <v>0</v>
      </c>
      <c r="AD12" s="71">
        <f t="shared" si="2"/>
        <v>0</v>
      </c>
      <c r="AE12" s="71">
        <f t="shared" si="2"/>
        <v>183.09490752232071</v>
      </c>
      <c r="AF12" s="71">
        <f t="shared" si="2"/>
        <v>3789110.0714902338</v>
      </c>
      <c r="AG12" s="71">
        <f t="shared" si="2"/>
        <v>0</v>
      </c>
      <c r="AH12" s="71">
        <f t="shared" si="2"/>
        <v>0</v>
      </c>
      <c r="AI12" s="71">
        <f t="shared" si="2"/>
        <v>0</v>
      </c>
      <c r="AJ12" s="71">
        <f t="shared" si="2"/>
        <v>-29559.994366682142</v>
      </c>
      <c r="AK12" s="71">
        <f t="shared" si="2"/>
        <v>3913811.7191406246</v>
      </c>
      <c r="AL12" s="71">
        <f t="shared" si="2"/>
        <v>789890.06873437576</v>
      </c>
      <c r="AM12" s="71">
        <f t="shared" si="2"/>
        <v>0</v>
      </c>
      <c r="AN12" s="71">
        <f t="shared" si="2"/>
        <v>-6037.0325359320259</v>
      </c>
      <c r="AO12" s="71">
        <f t="shared" si="2"/>
        <v>-209168.89033203124</v>
      </c>
      <c r="AP12" s="71">
        <f t="shared" si="2"/>
        <v>-18443.603302295207</v>
      </c>
      <c r="AQ12" s="71">
        <f t="shared" si="2"/>
        <v>-175266.74565429689</v>
      </c>
      <c r="AR12" s="71">
        <f t="shared" si="2"/>
        <v>0</v>
      </c>
      <c r="AS12" s="71">
        <f t="shared" si="2"/>
        <v>0</v>
      </c>
      <c r="AT12" s="71">
        <f t="shared" si="2"/>
        <v>0</v>
      </c>
      <c r="AU12" s="71">
        <f t="shared" si="2"/>
        <v>0</v>
      </c>
      <c r="AV12" s="71">
        <f t="shared" si="2"/>
        <v>0</v>
      </c>
      <c r="AW12" s="71">
        <f t="shared" si="2"/>
        <v>0</v>
      </c>
      <c r="AX12" s="71">
        <f t="shared" si="2"/>
        <v>0</v>
      </c>
      <c r="AY12" s="71">
        <f t="shared" si="2"/>
        <v>0</v>
      </c>
      <c r="AZ12" s="71">
        <f t="shared" si="2"/>
        <v>0</v>
      </c>
      <c r="BA12" s="71">
        <f t="shared" si="2"/>
        <v>0</v>
      </c>
      <c r="BB12" s="71">
        <f t="shared" si="2"/>
        <v>0</v>
      </c>
      <c r="BC12" s="71">
        <f t="shared" si="2"/>
        <v>0</v>
      </c>
      <c r="BD12" s="71">
        <f t="shared" si="2"/>
        <v>0</v>
      </c>
      <c r="BE12" s="73">
        <f t="shared" si="2"/>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-29790518.467319265</v>
      </c>
      <c r="C15" s="65">
        <f t="shared" ref="C15:AX15" si="3">-(C12+(C14+C17+C36+C49)-C51)</f>
        <v>0</v>
      </c>
      <c r="D15" s="65">
        <f t="shared" si="3"/>
        <v>5585915.6193132475</v>
      </c>
      <c r="E15" s="65">
        <f t="shared" si="3"/>
        <v>-35376434.086632475</v>
      </c>
      <c r="F15" s="65">
        <f t="shared" si="3"/>
        <v>0</v>
      </c>
      <c r="G15" s="65">
        <f t="shared" si="3"/>
        <v>0</v>
      </c>
      <c r="H15" s="65">
        <f t="shared" si="3"/>
        <v>0</v>
      </c>
      <c r="I15" s="65">
        <f t="shared" si="3"/>
        <v>0</v>
      </c>
      <c r="J15" s="65">
        <f t="shared" si="3"/>
        <v>2338359.0650390624</v>
      </c>
      <c r="K15" s="65">
        <f t="shared" si="3"/>
        <v>0</v>
      </c>
      <c r="L15" s="65">
        <f t="shared" si="3"/>
        <v>0</v>
      </c>
      <c r="M15" s="65">
        <f t="shared" si="3"/>
        <v>4198671.3000939954</v>
      </c>
      <c r="N15" s="65">
        <f t="shared" si="3"/>
        <v>0</v>
      </c>
      <c r="O15" s="65">
        <f t="shared" si="3"/>
        <v>-801505.98</v>
      </c>
      <c r="P15" s="65">
        <f t="shared" si="3"/>
        <v>0</v>
      </c>
      <c r="Q15" s="65">
        <f t="shared" si="3"/>
        <v>0</v>
      </c>
      <c r="R15" s="65">
        <f t="shared" si="3"/>
        <v>0</v>
      </c>
      <c r="S15" s="65">
        <f t="shared" si="3"/>
        <v>0</v>
      </c>
      <c r="T15" s="65">
        <f t="shared" si="3"/>
        <v>0</v>
      </c>
      <c r="U15" s="65">
        <f t="shared" si="3"/>
        <v>0</v>
      </c>
      <c r="V15" s="65">
        <f t="shared" si="3"/>
        <v>-3241919.1814453127</v>
      </c>
      <c r="W15" s="65">
        <f>-(W12+(W14+W17+W36+W49)-W51)</f>
        <v>3.6549920737743378</v>
      </c>
      <c r="X15" s="65">
        <f t="shared" si="3"/>
        <v>3.6549920737743378</v>
      </c>
      <c r="Y15" s="65">
        <f t="shared" si="3"/>
        <v>0</v>
      </c>
      <c r="Z15" s="65">
        <f t="shared" si="3"/>
        <v>0</v>
      </c>
      <c r="AA15" s="65">
        <f t="shared" si="3"/>
        <v>0</v>
      </c>
      <c r="AB15" s="65">
        <f t="shared" si="3"/>
        <v>0</v>
      </c>
      <c r="AC15" s="65">
        <f t="shared" si="3"/>
        <v>3.0623715361463834E-2</v>
      </c>
      <c r="AD15" s="65">
        <f t="shared" si="3"/>
        <v>0</v>
      </c>
      <c r="AE15" s="65">
        <f t="shared" si="3"/>
        <v>7318.4987074981909</v>
      </c>
      <c r="AF15" s="65">
        <f t="shared" si="3"/>
        <v>0.88072706013917923</v>
      </c>
      <c r="AG15" s="65">
        <f t="shared" si="3"/>
        <v>0</v>
      </c>
      <c r="AH15" s="65">
        <f t="shared" si="3"/>
        <v>0</v>
      </c>
      <c r="AI15" s="65">
        <f t="shared" si="3"/>
        <v>0</v>
      </c>
      <c r="AJ15" s="65">
        <f t="shared" si="3"/>
        <v>-1.8513809191063046E-2</v>
      </c>
      <c r="AK15" s="65">
        <f t="shared" si="3"/>
        <v>-0.5823974609375</v>
      </c>
      <c r="AL15" s="65">
        <f t="shared" si="3"/>
        <v>-9.7943136002868414E-2</v>
      </c>
      <c r="AM15" s="65">
        <f t="shared" si="3"/>
        <v>0</v>
      </c>
      <c r="AN15" s="65">
        <f t="shared" si="3"/>
        <v>2.6477449184167199</v>
      </c>
      <c r="AO15" s="65">
        <f t="shared" si="3"/>
        <v>9.9276725435629487E-2</v>
      </c>
      <c r="AP15" s="65">
        <f t="shared" si="3"/>
        <v>156584.43642500648</v>
      </c>
      <c r="AQ15" s="65">
        <f t="shared" si="3"/>
        <v>7.2441737429471686E-3</v>
      </c>
      <c r="AR15" s="65">
        <f t="shared" si="3"/>
        <v>0</v>
      </c>
      <c r="AS15" s="65">
        <f t="shared" si="3"/>
        <v>0</v>
      </c>
      <c r="AT15" s="65">
        <f t="shared" si="3"/>
        <v>0</v>
      </c>
      <c r="AU15" s="65">
        <f t="shared" si="3"/>
        <v>0</v>
      </c>
      <c r="AV15" s="65">
        <f t="shared" si="3"/>
        <v>0</v>
      </c>
      <c r="AW15" s="65">
        <f t="shared" si="3"/>
        <v>0</v>
      </c>
      <c r="AX15" s="65">
        <f t="shared" si="3"/>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-290350965.91497266</v>
      </c>
      <c r="C17" s="71">
        <f t="shared" ref="C17:BE17" si="4">SUM(C18:C34)</f>
        <v>0</v>
      </c>
      <c r="D17" s="71">
        <f t="shared" si="4"/>
        <v>-4638891.279515625</v>
      </c>
      <c r="E17" s="71">
        <f t="shared" si="4"/>
        <v>-285712074.63545704</v>
      </c>
      <c r="F17" s="71">
        <f t="shared" si="4"/>
        <v>0</v>
      </c>
      <c r="G17" s="71">
        <f t="shared" si="4"/>
        <v>0</v>
      </c>
      <c r="H17" s="71">
        <f t="shared" si="4"/>
        <v>0</v>
      </c>
      <c r="I17" s="71">
        <f t="shared" si="4"/>
        <v>0</v>
      </c>
      <c r="J17" s="71">
        <f t="shared" si="4"/>
        <v>2444010.4802734372</v>
      </c>
      <c r="K17" s="71">
        <f t="shared" si="4"/>
        <v>0</v>
      </c>
      <c r="L17" s="71">
        <f t="shared" si="4"/>
        <v>0</v>
      </c>
      <c r="M17" s="72">
        <f t="shared" si="4"/>
        <v>843540.47552734369</v>
      </c>
      <c r="N17" s="71">
        <f t="shared" si="4"/>
        <v>0</v>
      </c>
      <c r="O17" s="71">
        <f t="shared" si="4"/>
        <v>4615259.88</v>
      </c>
      <c r="P17" s="71">
        <f t="shared" si="4"/>
        <v>0</v>
      </c>
      <c r="Q17" s="71">
        <f t="shared" si="4"/>
        <v>0</v>
      </c>
      <c r="R17" s="71">
        <f t="shared" si="4"/>
        <v>0</v>
      </c>
      <c r="S17" s="71">
        <f t="shared" si="4"/>
        <v>0</v>
      </c>
      <c r="T17" s="71">
        <f t="shared" si="4"/>
        <v>0</v>
      </c>
      <c r="U17" s="71">
        <f t="shared" si="4"/>
        <v>0</v>
      </c>
      <c r="V17" s="72">
        <f t="shared" si="4"/>
        <v>-3803222.6027578125</v>
      </c>
      <c r="W17" s="72">
        <f t="shared" si="4"/>
        <v>-82275770.219999999</v>
      </c>
      <c r="X17" s="71">
        <f t="shared" si="4"/>
        <v>-82275770.219999999</v>
      </c>
      <c r="Y17" s="71">
        <f t="shared" si="4"/>
        <v>0</v>
      </c>
      <c r="Z17" s="71">
        <f t="shared" si="4"/>
        <v>0</v>
      </c>
      <c r="AA17" s="71">
        <f t="shared" si="4"/>
        <v>0</v>
      </c>
      <c r="AB17" s="71">
        <f t="shared" si="4"/>
        <v>0</v>
      </c>
      <c r="AC17" s="71">
        <f t="shared" si="4"/>
        <v>3.1031156032055147E-2</v>
      </c>
      <c r="AD17" s="71">
        <f t="shared" si="4"/>
        <v>0</v>
      </c>
      <c r="AE17" s="71">
        <f t="shared" si="4"/>
        <v>945324.06485937489</v>
      </c>
      <c r="AF17" s="71">
        <f t="shared" si="4"/>
        <v>25626211.592374999</v>
      </c>
      <c r="AG17" s="71">
        <f t="shared" si="4"/>
        <v>0</v>
      </c>
      <c r="AH17" s="71">
        <f t="shared" si="4"/>
        <v>0</v>
      </c>
      <c r="AI17" s="71">
        <f t="shared" si="4"/>
        <v>0</v>
      </c>
      <c r="AJ17" s="71">
        <f t="shared" si="4"/>
        <v>1619914.4173828124</v>
      </c>
      <c r="AK17" s="71">
        <f t="shared" si="4"/>
        <v>31515239.612500001</v>
      </c>
      <c r="AL17" s="71">
        <f t="shared" si="4"/>
        <v>1579772.5752617188</v>
      </c>
      <c r="AM17" s="71">
        <f t="shared" si="4"/>
        <v>0</v>
      </c>
      <c r="AN17" s="71">
        <f t="shared" si="4"/>
        <v>382715.98652343749</v>
      </c>
      <c r="AO17" s="71">
        <f t="shared" si="4"/>
        <v>1362054.2679687499</v>
      </c>
      <c r="AP17" s="71">
        <f t="shared" si="4"/>
        <v>1402728.8206249999</v>
      </c>
      <c r="AQ17" s="71">
        <f t="shared" si="4"/>
        <v>192210.13930664063</v>
      </c>
      <c r="AR17" s="71">
        <f t="shared" si="4"/>
        <v>0</v>
      </c>
      <c r="AS17" s="71">
        <f t="shared" si="4"/>
        <v>0</v>
      </c>
      <c r="AT17" s="71">
        <f t="shared" si="4"/>
        <v>0</v>
      </c>
      <c r="AU17" s="71">
        <f t="shared" si="4"/>
        <v>0</v>
      </c>
      <c r="AV17" s="71">
        <f t="shared" si="4"/>
        <v>0</v>
      </c>
      <c r="AW17" s="71">
        <f t="shared" si="4"/>
        <v>0</v>
      </c>
      <c r="AX17" s="71">
        <f t="shared" si="4"/>
        <v>0</v>
      </c>
      <c r="AY17" s="71">
        <f t="shared" si="4"/>
        <v>0</v>
      </c>
      <c r="AZ17" s="71">
        <f t="shared" si="4"/>
        <v>0</v>
      </c>
      <c r="BA17" s="71">
        <f t="shared" si="4"/>
        <v>0</v>
      </c>
      <c r="BB17" s="71">
        <f t="shared" si="4"/>
        <v>0</v>
      </c>
      <c r="BC17" s="71">
        <f t="shared" si="4"/>
        <v>0</v>
      </c>
      <c r="BD17" s="71">
        <f t="shared" si="4"/>
        <v>0</v>
      </c>
      <c r="BE17" s="73">
        <f t="shared" si="4"/>
        <v>0</v>
      </c>
    </row>
    <row r="18" spans="1:57">
      <c r="A18" s="64" t="s">
        <v>246</v>
      </c>
      <c r="B18" s="65">
        <f t="shared" ref="B18:B33" si="5">+D18+E18+F18</f>
        <v>-212958161.3432</v>
      </c>
      <c r="C18" s="65"/>
      <c r="D18" s="65"/>
      <c r="E18" s="65">
        <v>-212958161.3432</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c r="A19" s="64" t="s">
        <v>247</v>
      </c>
      <c r="B19" s="65">
        <f t="shared" si="5"/>
        <v>-6296499.1122820312</v>
      </c>
      <c r="C19" s="65"/>
      <c r="D19" s="65"/>
      <c r="E19" s="65">
        <v>-6296499.1122820312</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7">-AX91*3.6</f>
        <v>0</v>
      </c>
      <c r="AY19" s="65">
        <f t="shared" si="7"/>
        <v>0</v>
      </c>
      <c r="AZ19" s="65">
        <f t="shared" si="7"/>
        <v>0</v>
      </c>
      <c r="BA19" s="65"/>
      <c r="BB19" s="65"/>
      <c r="BC19" s="65"/>
      <c r="BD19" s="65">
        <f>-BD91*3.6</f>
        <v>0</v>
      </c>
      <c r="BE19" s="68"/>
    </row>
    <row r="20" spans="1:57">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c r="A21" s="64" t="s">
        <v>249</v>
      </c>
      <c r="B21" s="65">
        <f t="shared" si="5"/>
        <v>0</v>
      </c>
      <c r="C21" s="65"/>
      <c r="D21" s="65"/>
      <c r="E21" s="65"/>
      <c r="F21" s="65"/>
      <c r="G21" s="65"/>
      <c r="H21" s="65"/>
      <c r="I21" s="65"/>
      <c r="J21" s="65"/>
      <c r="K21" s="65"/>
      <c r="L21" s="65"/>
      <c r="M21" s="67"/>
      <c r="N21" s="65"/>
      <c r="O21" s="65"/>
      <c r="P21" s="65"/>
      <c r="Q21" s="65"/>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f>-BD93*3.6</f>
        <v>0</v>
      </c>
      <c r="BE21" s="68">
        <f>-BE96</f>
        <v>0</v>
      </c>
    </row>
    <row r="22" spans="1:57">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5"/>
        <v>-4638891.279515625</v>
      </c>
      <c r="C27" s="65"/>
      <c r="D27" s="65">
        <v>-4638891.279515625</v>
      </c>
      <c r="E27" s="65"/>
      <c r="F27" s="65"/>
      <c r="G27" s="65"/>
      <c r="H27" s="65"/>
      <c r="I27" s="65"/>
      <c r="J27" s="65">
        <v>3300085.9411523435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5"/>
        <v>0</v>
      </c>
      <c r="C28" s="65"/>
      <c r="D28" s="65"/>
      <c r="E28" s="65"/>
      <c r="F28" s="65"/>
      <c r="G28" s="65"/>
      <c r="H28" s="65"/>
      <c r="I28" s="65"/>
      <c r="J28" s="65"/>
      <c r="K28" s="65"/>
      <c r="L28" s="65"/>
      <c r="M28" s="67">
        <v>843540.47552734369</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5"/>
        <v>0</v>
      </c>
      <c r="C29" s="65"/>
      <c r="D29" s="65"/>
      <c r="E29" s="65"/>
      <c r="F29" s="65"/>
      <c r="G29" s="65"/>
      <c r="H29" s="65"/>
      <c r="I29" s="65"/>
      <c r="J29" s="65">
        <v>-856075.46087890619</v>
      </c>
      <c r="K29" s="65"/>
      <c r="L29" s="65"/>
      <c r="M29" s="67"/>
      <c r="N29" s="65"/>
      <c r="O29" s="65">
        <v>4615259.88</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-104452600.81283438</v>
      </c>
      <c r="X32" s="65">
        <v>-82275770.219999999</v>
      </c>
      <c r="Y32" s="65"/>
      <c r="Z32" s="65"/>
      <c r="AA32" s="65"/>
      <c r="AB32" s="65">
        <v>-22176830.592834376</v>
      </c>
      <c r="AC32" s="65">
        <v>3.1031156032055147E-2</v>
      </c>
      <c r="AD32" s="65"/>
      <c r="AE32" s="65">
        <v>945324.06485937489</v>
      </c>
      <c r="AF32" s="65">
        <v>25626211.592374999</v>
      </c>
      <c r="AG32" s="65"/>
      <c r="AH32" s="65"/>
      <c r="AI32" s="65"/>
      <c r="AJ32" s="65">
        <v>1619914.4173828124</v>
      </c>
      <c r="AK32" s="65">
        <v>31515239.612500001</v>
      </c>
      <c r="AL32" s="65">
        <v>1579772.5752617188</v>
      </c>
      <c r="AM32" s="65"/>
      <c r="AN32" s="65">
        <v>382715.98652343749</v>
      </c>
      <c r="AO32" s="65">
        <v>1362054.2679687499</v>
      </c>
      <c r="AP32" s="65">
        <v>1402728.8206249999</v>
      </c>
      <c r="AQ32" s="65">
        <v>192210.13930664063</v>
      </c>
      <c r="AR32" s="65"/>
      <c r="AS32" s="65"/>
      <c r="AT32" s="65"/>
      <c r="AU32" s="65"/>
      <c r="AV32" s="65"/>
      <c r="AW32" s="65"/>
      <c r="AX32" s="65"/>
      <c r="AY32" s="65"/>
      <c r="AZ32" s="65"/>
      <c r="BA32" s="65"/>
      <c r="BB32" s="65"/>
      <c r="BC32" s="65"/>
      <c r="BD32" s="65"/>
      <c r="BE32" s="68"/>
    </row>
    <row r="33" spans="1:57">
      <c r="A33" s="64" t="s">
        <v>260</v>
      </c>
      <c r="B33" s="65">
        <f t="shared" si="5"/>
        <v>-66457414.179974996</v>
      </c>
      <c r="C33" s="65"/>
      <c r="D33" s="65"/>
      <c r="E33" s="65">
        <v>-66457414.179974996</v>
      </c>
      <c r="F33" s="65"/>
      <c r="G33" s="65"/>
      <c r="H33" s="65"/>
      <c r="I33" s="65"/>
      <c r="J33" s="65"/>
      <c r="K33" s="65"/>
      <c r="L33" s="65"/>
      <c r="M33" s="67"/>
      <c r="N33" s="65"/>
      <c r="O33" s="65"/>
      <c r="P33" s="65"/>
      <c r="Q33" s="65"/>
      <c r="R33" s="65"/>
      <c r="S33" s="65"/>
      <c r="T33" s="65"/>
      <c r="U33" s="65"/>
      <c r="V33" s="67">
        <v>-3803222.6027578125</v>
      </c>
      <c r="W33" s="65">
        <f t="shared" si="6"/>
        <v>22176830.592834376</v>
      </c>
      <c r="X33" s="65"/>
      <c r="Y33" s="65"/>
      <c r="Z33" s="65"/>
      <c r="AA33" s="65"/>
      <c r="AB33" s="65">
        <v>22176830.592834376</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0</v>
      </c>
      <c r="BE36" s="77">
        <f>SUM(BE37:BE47)</f>
        <v>0</v>
      </c>
    </row>
    <row r="37" spans="1:57">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84546620.82842283</v>
      </c>
      <c r="C51" s="71">
        <f t="shared" ref="C51:AT51" si="11">+C53+C68+C77+C83</f>
        <v>0</v>
      </c>
      <c r="D51" s="71">
        <f t="shared" si="11"/>
        <v>4104956.81889418</v>
      </c>
      <c r="E51" s="71">
        <f t="shared" si="11"/>
        <v>80441664.009528652</v>
      </c>
      <c r="F51" s="71">
        <f t="shared" si="11"/>
        <v>0</v>
      </c>
      <c r="G51" s="71">
        <f t="shared" si="11"/>
        <v>0</v>
      </c>
      <c r="H51" s="71">
        <f t="shared" si="11"/>
        <v>0</v>
      </c>
      <c r="I51" s="71">
        <f t="shared" si="11"/>
        <v>0</v>
      </c>
      <c r="J51" s="71">
        <f t="shared" si="11"/>
        <v>4782369.5453124996</v>
      </c>
      <c r="K51" s="71">
        <f t="shared" si="11"/>
        <v>0</v>
      </c>
      <c r="L51" s="71">
        <f t="shared" si="11"/>
        <v>0</v>
      </c>
      <c r="M51" s="72">
        <f t="shared" si="11"/>
        <v>5042211.7756213387</v>
      </c>
      <c r="N51" s="71">
        <f t="shared" si="11"/>
        <v>0</v>
      </c>
      <c r="O51" s="71">
        <f t="shared" si="11"/>
        <v>3813753.9</v>
      </c>
      <c r="P51" s="71">
        <f t="shared" si="11"/>
        <v>0</v>
      </c>
      <c r="Q51" s="71">
        <f t="shared" si="11"/>
        <v>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6.1654871393518981E-2</v>
      </c>
      <c r="AD51" s="71">
        <f t="shared" si="11"/>
        <v>0</v>
      </c>
      <c r="AE51" s="71">
        <f t="shared" si="11"/>
        <v>952825.6584743954</v>
      </c>
      <c r="AF51" s="71">
        <f t="shared" si="11"/>
        <v>29415322.544592291</v>
      </c>
      <c r="AG51" s="71">
        <f t="shared" si="11"/>
        <v>0</v>
      </c>
      <c r="AH51" s="71">
        <f t="shared" si="11"/>
        <v>0</v>
      </c>
      <c r="AI51" s="71">
        <f t="shared" si="11"/>
        <v>0</v>
      </c>
      <c r="AJ51" s="71">
        <f t="shared" si="11"/>
        <v>1590354.404502321</v>
      </c>
      <c r="AK51" s="71">
        <f t="shared" si="11"/>
        <v>35429050.749243163</v>
      </c>
      <c r="AL51" s="71">
        <f t="shared" si="11"/>
        <v>2369662.5460529584</v>
      </c>
      <c r="AM51" s="71">
        <f t="shared" si="11"/>
        <v>0</v>
      </c>
      <c r="AN51" s="71">
        <f t="shared" si="11"/>
        <v>376681.60173242388</v>
      </c>
      <c r="AO51" s="71">
        <f t="shared" si="11"/>
        <v>1152885.476913444</v>
      </c>
      <c r="AP51" s="71">
        <f t="shared" si="11"/>
        <v>1540869.6537477111</v>
      </c>
      <c r="AQ51" s="71">
        <f t="shared" si="11"/>
        <v>16943.400896517487</v>
      </c>
      <c r="AR51" s="71">
        <f t="shared" si="11"/>
        <v>0</v>
      </c>
      <c r="AS51" s="71">
        <f t="shared" si="11"/>
        <v>0</v>
      </c>
      <c r="AT51" s="71">
        <f t="shared" si="11"/>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55266546.620890908</v>
      </c>
      <c r="C53" s="65">
        <f t="shared" ref="C53:AT53" si="12">SUM(C54:C66)</f>
        <v>0</v>
      </c>
      <c r="D53" s="65">
        <f t="shared" si="12"/>
        <v>3811137.2725233305</v>
      </c>
      <c r="E53" s="65">
        <f t="shared" si="12"/>
        <v>51455409.348367579</v>
      </c>
      <c r="F53" s="65">
        <f t="shared" si="12"/>
        <v>0</v>
      </c>
      <c r="G53" s="65">
        <f t="shared" si="12"/>
        <v>0</v>
      </c>
      <c r="H53" s="65">
        <f t="shared" si="12"/>
        <v>0</v>
      </c>
      <c r="I53" s="65">
        <f t="shared" si="12"/>
        <v>0</v>
      </c>
      <c r="J53" s="65">
        <f t="shared" si="12"/>
        <v>4782369.5453124996</v>
      </c>
      <c r="K53" s="65">
        <f t="shared" si="12"/>
        <v>0</v>
      </c>
      <c r="L53" s="65">
        <f t="shared" si="12"/>
        <v>0</v>
      </c>
      <c r="M53" s="67">
        <f t="shared" si="12"/>
        <v>5000979.3632531743</v>
      </c>
      <c r="N53" s="65">
        <f t="shared" si="12"/>
        <v>0</v>
      </c>
      <c r="O53" s="65">
        <f t="shared" si="12"/>
        <v>3813753.9</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0</v>
      </c>
      <c r="AF53" s="65">
        <f t="shared" si="12"/>
        <v>31916.873471267696</v>
      </c>
      <c r="AG53" s="65">
        <f t="shared" si="12"/>
        <v>0</v>
      </c>
      <c r="AH53" s="65">
        <f t="shared" si="12"/>
        <v>0</v>
      </c>
      <c r="AI53" s="65">
        <f t="shared" si="12"/>
        <v>0</v>
      </c>
      <c r="AJ53" s="65">
        <f t="shared" si="12"/>
        <v>35853.742850204464</v>
      </c>
      <c r="AK53" s="65">
        <f t="shared" si="12"/>
        <v>3286057.5740234372</v>
      </c>
      <c r="AL53" s="65">
        <f t="shared" si="12"/>
        <v>11288.047651203156</v>
      </c>
      <c r="AM53" s="65">
        <f t="shared" si="12"/>
        <v>0</v>
      </c>
      <c r="AN53" s="65">
        <f t="shared" si="12"/>
        <v>2273.9473553955554</v>
      </c>
      <c r="AO53" s="65">
        <f t="shared" si="12"/>
        <v>259128.38708496094</v>
      </c>
      <c r="AP53" s="65">
        <f t="shared" si="12"/>
        <v>1079157.3570507811</v>
      </c>
      <c r="AQ53" s="65">
        <f t="shared" si="12"/>
        <v>110.87002699449658</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0</v>
      </c>
      <c r="BE53" s="68">
        <f>SUM(BE54:BE66)</f>
        <v>0</v>
      </c>
    </row>
    <row r="54" spans="1:57">
      <c r="A54" s="64" t="s">
        <v>273</v>
      </c>
      <c r="B54" s="65">
        <f t="shared" ref="B54:B66" si="13">+D54+E54+F54</f>
        <v>8896454.475761326</v>
      </c>
      <c r="C54" s="65"/>
      <c r="D54" s="65">
        <v>326466.13951757812</v>
      </c>
      <c r="E54" s="65">
        <v>8569988.3362437487</v>
      </c>
      <c r="F54" s="65"/>
      <c r="G54" s="65"/>
      <c r="H54" s="65"/>
      <c r="I54" s="65"/>
      <c r="J54" s="65">
        <v>4782369.5453124996</v>
      </c>
      <c r="K54" s="65"/>
      <c r="L54" s="65"/>
      <c r="M54" s="67">
        <v>1048479.7123632813</v>
      </c>
      <c r="N54" s="65"/>
      <c r="O54" s="65">
        <v>3813753.9</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c r="A55" s="64" t="s">
        <v>274</v>
      </c>
      <c r="B55" s="65">
        <f t="shared" si="13"/>
        <v>4787470.864067236</v>
      </c>
      <c r="C55" s="65"/>
      <c r="D55" s="65">
        <v>9707.1720520019535</v>
      </c>
      <c r="E55" s="65">
        <v>4777763.6920152344</v>
      </c>
      <c r="F55" s="65"/>
      <c r="G55" s="65"/>
      <c r="H55" s="65"/>
      <c r="I55" s="65"/>
      <c r="J55" s="65"/>
      <c r="K55" s="65"/>
      <c r="L55" s="65"/>
      <c r="M55" s="67">
        <v>2820706.3335546874</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c r="A57" s="64" t="s">
        <v>276</v>
      </c>
      <c r="B57" s="65">
        <f t="shared" si="13"/>
        <v>9884735.6456195321</v>
      </c>
      <c r="C57" s="65"/>
      <c r="D57" s="65">
        <v>1651454.0332500001</v>
      </c>
      <c r="E57" s="65">
        <v>8233281.6123695318</v>
      </c>
      <c r="F57" s="65"/>
      <c r="G57" s="65"/>
      <c r="H57" s="65"/>
      <c r="I57" s="65"/>
      <c r="J57" s="65"/>
      <c r="K57" s="65"/>
      <c r="L57" s="65"/>
      <c r="M57" s="67">
        <v>375406.13500000001</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c r="A59" s="64" t="s">
        <v>278</v>
      </c>
      <c r="B59" s="65">
        <f t="shared" si="13"/>
        <v>0</v>
      </c>
      <c r="C59" s="65"/>
      <c r="D59" s="65"/>
      <c r="E59" s="65"/>
      <c r="F59" s="65"/>
      <c r="G59" s="65"/>
      <c r="H59" s="65"/>
      <c r="I59" s="65"/>
      <c r="J59" s="65"/>
      <c r="K59" s="65"/>
      <c r="L59" s="65"/>
      <c r="M59" s="67">
        <v>111097.98822509765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c r="A60" s="64" t="s">
        <v>279</v>
      </c>
      <c r="B60" s="65">
        <f t="shared" si="13"/>
        <v>4711218.3049148833</v>
      </c>
      <c r="C60" s="65"/>
      <c r="D60" s="65">
        <v>10980.830169570923</v>
      </c>
      <c r="E60" s="65">
        <v>4700237.4747453127</v>
      </c>
      <c r="F60" s="65"/>
      <c r="G60" s="65"/>
      <c r="H60" s="65"/>
      <c r="I60" s="65"/>
      <c r="J60" s="65"/>
      <c r="K60" s="65"/>
      <c r="L60" s="65"/>
      <c r="M60" s="67">
        <v>138356.1346044922</v>
      </c>
      <c r="N60" s="65"/>
      <c r="O60" s="65"/>
      <c r="P60" s="65"/>
      <c r="Q60" s="65"/>
      <c r="R60" s="65"/>
      <c r="S60" s="65"/>
      <c r="T60" s="65"/>
      <c r="U60" s="65"/>
      <c r="V60" s="67"/>
      <c r="W60" s="65">
        <f t="shared" si="14"/>
        <v>0</v>
      </c>
      <c r="X60" s="65"/>
      <c r="Y60" s="65"/>
      <c r="Z60" s="65"/>
      <c r="AA60" s="65"/>
      <c r="AB60" s="65"/>
      <c r="AC60" s="65"/>
      <c r="AD60" s="65"/>
      <c r="AE60" s="65"/>
      <c r="AF60" s="65">
        <v>23769.872083129878</v>
      </c>
      <c r="AG60" s="65"/>
      <c r="AH60" s="65"/>
      <c r="AI60" s="65"/>
      <c r="AJ60" s="65">
        <v>33547.551132446286</v>
      </c>
      <c r="AK60" s="65">
        <v>2238046.5679687499</v>
      </c>
      <c r="AL60" s="65">
        <v>9441.1342589416508</v>
      </c>
      <c r="AM60" s="65"/>
      <c r="AN60" s="65">
        <v>2253.9771533966064</v>
      </c>
      <c r="AO60" s="65">
        <v>233545.14501953125</v>
      </c>
      <c r="AP60" s="65"/>
      <c r="AQ60" s="65">
        <v>3.5408161647617815</v>
      </c>
      <c r="AR60" s="65"/>
      <c r="AS60" s="65"/>
      <c r="AT60" s="65"/>
      <c r="AU60" s="65"/>
      <c r="AV60" s="65"/>
      <c r="AW60" s="65"/>
      <c r="AX60" s="65"/>
      <c r="AY60" s="65"/>
      <c r="AZ60" s="65"/>
      <c r="BA60" s="65"/>
      <c r="BB60" s="65"/>
      <c r="BC60" s="65"/>
      <c r="BD60" s="65"/>
      <c r="BE60" s="68"/>
    </row>
    <row r="61" spans="1:57">
      <c r="A61" s="64" t="s">
        <v>280</v>
      </c>
      <c r="B61" s="65">
        <f t="shared" si="13"/>
        <v>0</v>
      </c>
      <c r="C61" s="65"/>
      <c r="D61" s="65"/>
      <c r="E61" s="65"/>
      <c r="F61" s="65"/>
      <c r="G61" s="65"/>
      <c r="H61" s="65"/>
      <c r="I61" s="65"/>
      <c r="J61" s="65"/>
      <c r="K61" s="65"/>
      <c r="L61" s="65"/>
      <c r="M61" s="67">
        <v>66636.560494384757</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c r="A62" s="64" t="s">
        <v>281</v>
      </c>
      <c r="B62" s="65">
        <f t="shared" si="13"/>
        <v>0</v>
      </c>
      <c r="C62" s="65"/>
      <c r="D62" s="65"/>
      <c r="E62" s="65"/>
      <c r="F62" s="65"/>
      <c r="G62" s="65"/>
      <c r="H62" s="65"/>
      <c r="I62" s="65"/>
      <c r="J62" s="65"/>
      <c r="K62" s="65"/>
      <c r="L62" s="65"/>
      <c r="M62" s="67">
        <v>148888.59467041015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c r="A64" s="64" t="s">
        <v>283</v>
      </c>
      <c r="B64" s="65">
        <f t="shared" si="13"/>
        <v>1765401.684375</v>
      </c>
      <c r="C64" s="65"/>
      <c r="D64" s="65">
        <v>1765401.684375</v>
      </c>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c r="AF64" s="65">
        <v>8147.0013881378163</v>
      </c>
      <c r="AG64" s="65"/>
      <c r="AH64" s="65"/>
      <c r="AI64" s="65"/>
      <c r="AJ64" s="65">
        <v>2306.1917177581786</v>
      </c>
      <c r="AK64" s="65">
        <v>1048011.0060546874</v>
      </c>
      <c r="AL64" s="65">
        <v>1846.9133922615054</v>
      </c>
      <c r="AM64" s="65"/>
      <c r="AN64" s="65">
        <v>19.970201998949051</v>
      </c>
      <c r="AO64" s="65">
        <v>25583.242065429688</v>
      </c>
      <c r="AP64" s="65">
        <v>1079157.3570507811</v>
      </c>
      <c r="AQ64" s="65">
        <v>107.32921082973481</v>
      </c>
      <c r="AR64" s="65"/>
      <c r="AS64" s="65"/>
      <c r="AT64" s="65"/>
      <c r="AU64" s="65"/>
      <c r="AV64" s="65"/>
      <c r="AW64" s="65"/>
      <c r="AX64" s="65"/>
      <c r="AY64" s="65"/>
      <c r="AZ64" s="65"/>
      <c r="BA64" s="65"/>
      <c r="BB64" s="65"/>
      <c r="BC64" s="65"/>
      <c r="BD64" s="65"/>
      <c r="BE64" s="68"/>
    </row>
    <row r="65" spans="1:57">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c r="A66" s="64" t="s">
        <v>285</v>
      </c>
      <c r="B66" s="65">
        <f t="shared" si="13"/>
        <v>25221265.646152932</v>
      </c>
      <c r="C66" s="65"/>
      <c r="D66" s="65">
        <v>47127.41315917969</v>
      </c>
      <c r="E66" s="65">
        <v>25174138.232993752</v>
      </c>
      <c r="F66" s="65"/>
      <c r="G66" s="65"/>
      <c r="H66" s="65"/>
      <c r="I66" s="65"/>
      <c r="J66" s="65"/>
      <c r="K66" s="65"/>
      <c r="L66" s="65"/>
      <c r="M66" s="67">
        <v>291407.90434082033</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187427.24755688477</v>
      </c>
      <c r="C68" s="80">
        <f t="shared" ref="C68:AT68" si="15">SUM(C69:C75)</f>
        <v>0</v>
      </c>
      <c r="D68" s="80">
        <f t="shared" si="15"/>
        <v>0</v>
      </c>
      <c r="E68" s="80">
        <f t="shared" si="15"/>
        <v>187427.24755688477</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1.5076848447322846</v>
      </c>
      <c r="AF68" s="80">
        <f t="shared" si="15"/>
        <v>28990402.036737967</v>
      </c>
      <c r="AG68" s="80">
        <f t="shared" si="15"/>
        <v>0</v>
      </c>
      <c r="AH68" s="80">
        <f t="shared" si="15"/>
        <v>0</v>
      </c>
      <c r="AI68" s="80">
        <f t="shared" si="15"/>
        <v>0</v>
      </c>
      <c r="AJ68" s="80">
        <f t="shared" si="15"/>
        <v>23555.497992448789</v>
      </c>
      <c r="AK68" s="80">
        <f t="shared" si="15"/>
        <v>29108512.156884767</v>
      </c>
      <c r="AL68" s="80">
        <f t="shared" si="15"/>
        <v>24289.537217559813</v>
      </c>
      <c r="AM68" s="80">
        <f t="shared" si="15"/>
        <v>0</v>
      </c>
      <c r="AN68" s="80">
        <f t="shared" si="15"/>
        <v>13.999890944361686</v>
      </c>
      <c r="AO68" s="80">
        <f t="shared" si="15"/>
        <v>848871.37155838008</v>
      </c>
      <c r="AP68" s="80">
        <f t="shared" si="15"/>
        <v>0</v>
      </c>
      <c r="AQ68" s="80">
        <f t="shared" si="15"/>
        <v>3276.1987968444823</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0</v>
      </c>
      <c r="BE68" s="82">
        <f>SUM(BE69:BE75)</f>
        <v>0</v>
      </c>
    </row>
    <row r="69" spans="1:57">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v>1.5076848447322846</v>
      </c>
      <c r="AF71" s="65">
        <v>28989814.256499998</v>
      </c>
      <c r="AG71" s="65"/>
      <c r="AH71" s="65"/>
      <c r="AI71" s="65"/>
      <c r="AJ71" s="65">
        <v>23546.804716430663</v>
      </c>
      <c r="AK71" s="65">
        <v>21471676.768750001</v>
      </c>
      <c r="AL71" s="65">
        <v>24289.537217559813</v>
      </c>
      <c r="AM71" s="65"/>
      <c r="AN71" s="65">
        <v>11.330611070990562</v>
      </c>
      <c r="AO71" s="65">
        <v>808696.18378906243</v>
      </c>
      <c r="AP71" s="65"/>
      <c r="AQ71" s="65"/>
      <c r="AR71" s="65"/>
      <c r="AS71" s="65"/>
      <c r="AT71" s="65"/>
      <c r="AU71" s="65"/>
      <c r="AV71" s="65"/>
      <c r="AW71" s="65"/>
      <c r="AX71" s="65"/>
      <c r="AY71" s="65"/>
      <c r="AZ71" s="65"/>
      <c r="BA71" s="65"/>
      <c r="BB71" s="65"/>
      <c r="BC71" s="65"/>
      <c r="BD71" s="65"/>
      <c r="BE71" s="68"/>
    </row>
    <row r="72" spans="1:57">
      <c r="A72" s="64" t="s">
        <v>290</v>
      </c>
      <c r="B72" s="65">
        <f t="shared" si="16"/>
        <v>187427.24755688477</v>
      </c>
      <c r="C72" s="65"/>
      <c r="D72" s="65"/>
      <c r="E72" s="65">
        <v>187427.24755688477</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587.78023797035212</v>
      </c>
      <c r="AG72" s="65"/>
      <c r="AH72" s="65"/>
      <c r="AI72" s="65"/>
      <c r="AJ72" s="65">
        <v>8.6932760181277988</v>
      </c>
      <c r="AK72" s="65">
        <v>123683.06782226563</v>
      </c>
      <c r="AL72" s="65"/>
      <c r="AM72" s="65"/>
      <c r="AN72" s="65">
        <v>2.6692798733711243</v>
      </c>
      <c r="AO72" s="65">
        <v>3633.4744392395019</v>
      </c>
      <c r="AP72" s="65"/>
      <c r="AQ72" s="65">
        <v>3276.1987968444823</v>
      </c>
      <c r="AR72" s="65"/>
      <c r="AS72" s="65"/>
      <c r="AT72" s="65"/>
      <c r="AU72" s="65"/>
      <c r="AV72" s="65"/>
      <c r="AW72" s="65"/>
      <c r="AX72" s="65"/>
      <c r="AY72" s="65"/>
      <c r="AZ72" s="65"/>
      <c r="BA72" s="65"/>
      <c r="BB72" s="65"/>
      <c r="BC72" s="65"/>
      <c r="BD72" s="65"/>
      <c r="BE72" s="68"/>
    </row>
    <row r="73" spans="1:57">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v>7513152.3203125</v>
      </c>
      <c r="AL74" s="65"/>
      <c r="AM74" s="65"/>
      <c r="AN74" s="65"/>
      <c r="AO74" s="65">
        <v>36541.713330078128</v>
      </c>
      <c r="AP74" s="65"/>
      <c r="AQ74" s="65"/>
      <c r="AR74" s="65"/>
      <c r="AS74" s="65"/>
      <c r="AT74" s="65"/>
      <c r="AU74" s="65"/>
      <c r="AV74" s="65"/>
      <c r="AW74" s="65"/>
      <c r="AX74" s="65"/>
      <c r="AY74" s="65"/>
      <c r="AZ74" s="65"/>
      <c r="BA74" s="65"/>
      <c r="BB74" s="65"/>
      <c r="BC74" s="65"/>
      <c r="BD74" s="65"/>
      <c r="BE74" s="68"/>
    </row>
    <row r="75" spans="1:57">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29092646.95997503</v>
      </c>
      <c r="C77" s="65">
        <f t="shared" ref="C77:AT77" si="18">SUM(C78:C81)</f>
        <v>0</v>
      </c>
      <c r="D77" s="65">
        <f t="shared" si="18"/>
        <v>293819.5463708496</v>
      </c>
      <c r="E77" s="65">
        <f t="shared" si="18"/>
        <v>28798827.413604181</v>
      </c>
      <c r="F77" s="65">
        <f t="shared" si="18"/>
        <v>0</v>
      </c>
      <c r="G77" s="65">
        <f t="shared" si="18"/>
        <v>0</v>
      </c>
      <c r="H77" s="65">
        <f t="shared" si="18"/>
        <v>0</v>
      </c>
      <c r="I77" s="65">
        <f t="shared" si="18"/>
        <v>0</v>
      </c>
      <c r="J77" s="65">
        <f t="shared" si="18"/>
        <v>0</v>
      </c>
      <c r="K77" s="65">
        <f t="shared" si="18"/>
        <v>0</v>
      </c>
      <c r="L77" s="65">
        <f t="shared" si="18"/>
        <v>0</v>
      </c>
      <c r="M77" s="67">
        <f t="shared" si="18"/>
        <v>41232.412368164063</v>
      </c>
      <c r="N77" s="65">
        <f t="shared" si="18"/>
        <v>0</v>
      </c>
      <c r="O77" s="65">
        <f t="shared" si="18"/>
        <v>0</v>
      </c>
      <c r="P77" s="65">
        <f t="shared" si="18"/>
        <v>0</v>
      </c>
      <c r="Q77" s="65">
        <f t="shared" si="18"/>
        <v>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6.1654871393518981E-2</v>
      </c>
      <c r="AD77" s="65">
        <f t="shared" si="18"/>
        <v>0</v>
      </c>
      <c r="AE77" s="65">
        <f t="shared" si="18"/>
        <v>952824.15078955062</v>
      </c>
      <c r="AF77" s="65">
        <f t="shared" si="18"/>
        <v>393003.6343830566</v>
      </c>
      <c r="AG77" s="65">
        <f t="shared" si="18"/>
        <v>0</v>
      </c>
      <c r="AH77" s="65">
        <f t="shared" si="18"/>
        <v>0</v>
      </c>
      <c r="AI77" s="65">
        <f t="shared" si="18"/>
        <v>0</v>
      </c>
      <c r="AJ77" s="65">
        <f t="shared" si="18"/>
        <v>1530945.1636596678</v>
      </c>
      <c r="AK77" s="65">
        <f t="shared" si="18"/>
        <v>3034481.018334961</v>
      </c>
      <c r="AL77" s="65">
        <f t="shared" si="18"/>
        <v>2334084.9611841952</v>
      </c>
      <c r="AM77" s="65">
        <f t="shared" si="18"/>
        <v>0</v>
      </c>
      <c r="AN77" s="65">
        <f t="shared" si="18"/>
        <v>374393.65448608395</v>
      </c>
      <c r="AO77" s="65">
        <f t="shared" si="18"/>
        <v>44885.718270103076</v>
      </c>
      <c r="AP77" s="65">
        <f t="shared" si="18"/>
        <v>461712.2966969299</v>
      </c>
      <c r="AQ77" s="65">
        <f t="shared" si="18"/>
        <v>13556.33207267851</v>
      </c>
      <c r="AR77" s="65">
        <f t="shared" si="18"/>
        <v>0</v>
      </c>
      <c r="AS77" s="65">
        <f t="shared" si="18"/>
        <v>0</v>
      </c>
      <c r="AT77" s="65">
        <f t="shared" si="18"/>
        <v>0</v>
      </c>
      <c r="AU77" s="65"/>
      <c r="AV77" s="65"/>
      <c r="AW77" s="65"/>
      <c r="AX77" s="65"/>
      <c r="AY77" s="65"/>
      <c r="AZ77" s="65"/>
      <c r="BA77" s="65">
        <f>SUM(BA78:BA81)</f>
        <v>0</v>
      </c>
      <c r="BB77" s="65">
        <f>SUM(BB78:BB81)</f>
        <v>0</v>
      </c>
      <c r="BC77" s="65">
        <f>SUM(BC78:BC81)</f>
        <v>0</v>
      </c>
      <c r="BD77" s="65">
        <f>SUM(BD78:BD81)</f>
        <v>0</v>
      </c>
      <c r="BE77" s="68">
        <f>SUM(BE78:BE81)</f>
        <v>0</v>
      </c>
    </row>
    <row r="78" spans="1:57">
      <c r="A78" s="64" t="s">
        <v>295</v>
      </c>
      <c r="B78" s="65">
        <f>+D78+E78+F78</f>
        <v>62559.447990222172</v>
      </c>
      <c r="C78" s="65"/>
      <c r="D78" s="65"/>
      <c r="E78" s="65">
        <v>62559.447990222172</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2.7935922608536199E-2</v>
      </c>
      <c r="AD78" s="65"/>
      <c r="AE78" s="65">
        <v>7317.0016723632807</v>
      </c>
      <c r="AF78" s="65">
        <v>243719.39301513671</v>
      </c>
      <c r="AG78" s="65"/>
      <c r="AH78" s="65"/>
      <c r="AI78" s="65"/>
      <c r="AJ78" s="65">
        <v>151288.2582182617</v>
      </c>
      <c r="AK78" s="65">
        <v>2724904.1804687497</v>
      </c>
      <c r="AL78" s="65">
        <v>301952.91480322269</v>
      </c>
      <c r="AM78" s="65"/>
      <c r="AN78" s="65">
        <v>14718.888470458984</v>
      </c>
      <c r="AO78" s="65">
        <v>41851.43994140625</v>
      </c>
      <c r="AP78" s="65">
        <v>6094.5080299377441</v>
      </c>
      <c r="AQ78" s="65">
        <v>5.9013596479780973E-2</v>
      </c>
      <c r="AR78" s="65"/>
      <c r="AS78" s="65"/>
      <c r="AT78" s="65"/>
      <c r="AU78" s="65"/>
      <c r="AV78" s="65"/>
      <c r="AW78" s="65"/>
      <c r="AX78" s="65"/>
      <c r="AY78" s="65"/>
      <c r="AZ78" s="65"/>
      <c r="BA78" s="65"/>
      <c r="BB78" s="65"/>
      <c r="BC78" s="65"/>
      <c r="BD78" s="65"/>
      <c r="BE78" s="68"/>
    </row>
    <row r="79" spans="1:57">
      <c r="A79" s="64" t="s">
        <v>296</v>
      </c>
      <c r="B79" s="65">
        <f>+D79+E79+F79</f>
        <v>9436405.1906269994</v>
      </c>
      <c r="C79" s="65"/>
      <c r="D79" s="65">
        <v>97939.848790283198</v>
      </c>
      <c r="E79" s="65">
        <v>9338465.341836717</v>
      </c>
      <c r="F79" s="65"/>
      <c r="G79" s="65"/>
      <c r="H79" s="65"/>
      <c r="I79" s="65"/>
      <c r="J79" s="65"/>
      <c r="K79" s="65"/>
      <c r="L79" s="65"/>
      <c r="M79" s="67">
        <v>41232.412368164063</v>
      </c>
      <c r="N79" s="65"/>
      <c r="O79" s="65"/>
      <c r="P79" s="65"/>
      <c r="Q79" s="65"/>
      <c r="R79" s="65"/>
      <c r="S79" s="65"/>
      <c r="T79" s="65"/>
      <c r="U79" s="65"/>
      <c r="V79" s="67"/>
      <c r="W79" s="65">
        <f>SUM(X79:AB79)</f>
        <v>0</v>
      </c>
      <c r="X79" s="65"/>
      <c r="Y79" s="65"/>
      <c r="Z79" s="65"/>
      <c r="AA79" s="65"/>
      <c r="AB79" s="65"/>
      <c r="AC79" s="65">
        <v>3.3718948784982786E-2</v>
      </c>
      <c r="AD79" s="65"/>
      <c r="AE79" s="65">
        <v>574701.23869531241</v>
      </c>
      <c r="AF79" s="65">
        <v>83553.512495605464</v>
      </c>
      <c r="AG79" s="65"/>
      <c r="AH79" s="65"/>
      <c r="AI79" s="65"/>
      <c r="AJ79" s="65">
        <v>200098.78065234373</v>
      </c>
      <c r="AK79" s="65">
        <v>175619.40971679686</v>
      </c>
      <c r="AL79" s="65">
        <v>2031903.0191992186</v>
      </c>
      <c r="AM79" s="65"/>
      <c r="AN79" s="65">
        <v>359674.76601562498</v>
      </c>
      <c r="AO79" s="65">
        <v>3033.6940940856935</v>
      </c>
      <c r="AP79" s="65">
        <v>156584.3662109375</v>
      </c>
      <c r="AQ79" s="65">
        <v>13556.27305908203</v>
      </c>
      <c r="AR79" s="65"/>
      <c r="AS79" s="65"/>
      <c r="AT79" s="65"/>
      <c r="AU79" s="65"/>
      <c r="AV79" s="65"/>
      <c r="AW79" s="65"/>
      <c r="AX79" s="65"/>
      <c r="AY79" s="65"/>
      <c r="AZ79" s="65"/>
      <c r="BA79" s="65"/>
      <c r="BB79" s="65"/>
      <c r="BC79" s="65"/>
      <c r="BD79" s="65"/>
      <c r="BE79" s="68"/>
    </row>
    <row r="80" spans="1:57">
      <c r="A80" s="64" t="s">
        <v>297</v>
      </c>
      <c r="B80" s="65">
        <f>+D80+E80+F80</f>
        <v>18872810.381253999</v>
      </c>
      <c r="C80" s="65"/>
      <c r="D80" s="65">
        <v>195879.6975805664</v>
      </c>
      <c r="E80" s="65">
        <v>18676930.683673434</v>
      </c>
      <c r="F80" s="65"/>
      <c r="G80" s="65"/>
      <c r="H80" s="65"/>
      <c r="I80" s="65"/>
      <c r="J80" s="65"/>
      <c r="K80" s="65"/>
      <c r="L80" s="65"/>
      <c r="M80" s="67"/>
      <c r="N80" s="65"/>
      <c r="O80" s="65"/>
      <c r="P80" s="65"/>
      <c r="Q80" s="65"/>
      <c r="R80" s="65"/>
      <c r="S80" s="65"/>
      <c r="T80" s="65"/>
      <c r="U80" s="65"/>
      <c r="V80" s="67"/>
      <c r="W80" s="65">
        <f>SUM(X80:AB80)</f>
        <v>0</v>
      </c>
      <c r="X80" s="65"/>
      <c r="Y80" s="65"/>
      <c r="Z80" s="65"/>
      <c r="AA80" s="65"/>
      <c r="AB80" s="65"/>
      <c r="AC80" s="65"/>
      <c r="AD80" s="65"/>
      <c r="AE80" s="65">
        <v>370805.91042187496</v>
      </c>
      <c r="AF80" s="65">
        <v>65730.728872314445</v>
      </c>
      <c r="AG80" s="65"/>
      <c r="AH80" s="65"/>
      <c r="AI80" s="65"/>
      <c r="AJ80" s="65">
        <v>1179558.1247890624</v>
      </c>
      <c r="AK80" s="65">
        <v>133957.42814941407</v>
      </c>
      <c r="AL80" s="65">
        <v>229.02718175387383</v>
      </c>
      <c r="AM80" s="65"/>
      <c r="AN80" s="65"/>
      <c r="AO80" s="65">
        <v>0.58423461113125086</v>
      </c>
      <c r="AP80" s="65">
        <v>299033.42245605466</v>
      </c>
      <c r="AQ80" s="65"/>
      <c r="AR80" s="65"/>
      <c r="AS80" s="65"/>
      <c r="AT80" s="65"/>
      <c r="AU80" s="65"/>
      <c r="AV80" s="65"/>
      <c r="AW80" s="65"/>
      <c r="AX80" s="65"/>
      <c r="AY80" s="65"/>
      <c r="AZ80" s="65"/>
      <c r="BA80" s="65"/>
      <c r="BB80" s="65"/>
      <c r="BC80" s="65"/>
      <c r="BD80" s="65"/>
      <c r="BE80" s="68"/>
    </row>
    <row r="81" spans="1:57">
      <c r="A81" s="64" t="s">
        <v>298</v>
      </c>
      <c r="B81" s="65">
        <f>+D81+E81+F81</f>
        <v>720871.94010380853</v>
      </c>
      <c r="C81" s="65"/>
      <c r="D81" s="65"/>
      <c r="E81" s="65">
        <v>720871.94010380853</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376678.94404296874</v>
      </c>
      <c r="AO84" s="65">
        <v>1152885.4134765626</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4787470.864067236</v>
      </c>
      <c r="C87" s="65"/>
      <c r="D87" s="65">
        <v>9707.1720520019535</v>
      </c>
      <c r="E87" s="65">
        <v>4777763.6920152344</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0</v>
      </c>
      <c r="C89" s="65">
        <f t="shared" ref="C89:BE89" si="19">SUM(C90:C93)</f>
        <v>0</v>
      </c>
      <c r="D89" s="65">
        <f t="shared" si="19"/>
        <v>0</v>
      </c>
      <c r="E89" s="65">
        <f t="shared" si="19"/>
        <v>0</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0</v>
      </c>
      <c r="R89" s="65">
        <f t="shared" si="19"/>
        <v>0</v>
      </c>
      <c r="S89" s="65">
        <f t="shared" si="19"/>
        <v>0</v>
      </c>
      <c r="T89" s="65">
        <f t="shared" si="19"/>
        <v>0</v>
      </c>
      <c r="U89" s="65">
        <f t="shared" si="19"/>
        <v>0</v>
      </c>
      <c r="V89" s="67">
        <f t="shared" si="19"/>
        <v>0</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0</v>
      </c>
      <c r="AV89" s="65">
        <f>SUM(AV90:AV93)</f>
        <v>0</v>
      </c>
      <c r="AW89" s="65">
        <f t="shared" si="19"/>
        <v>0</v>
      </c>
      <c r="AX89" s="65">
        <f t="shared" si="19"/>
        <v>0</v>
      </c>
      <c r="AY89" s="65">
        <f t="shared" si="19"/>
        <v>0</v>
      </c>
      <c r="AZ89" s="65">
        <f t="shared" si="19"/>
        <v>0</v>
      </c>
      <c r="BA89" s="65">
        <f t="shared" si="19"/>
        <v>0</v>
      </c>
      <c r="BB89" s="65">
        <f t="shared" si="19"/>
        <v>0</v>
      </c>
      <c r="BC89" s="65">
        <f t="shared" si="19"/>
        <v>0</v>
      </c>
      <c r="BD89" s="65">
        <f t="shared" si="19"/>
        <v>0</v>
      </c>
      <c r="BE89" s="68">
        <f t="shared" si="19"/>
        <v>0</v>
      </c>
    </row>
    <row r="90" spans="1:57">
      <c r="A90" s="64" t="s">
        <v>305</v>
      </c>
      <c r="B90" s="65">
        <f>+D90+E90+F90</f>
        <v>0</v>
      </c>
      <c r="C90" s="65"/>
      <c r="D90" s="65"/>
      <c r="E90" s="65"/>
      <c r="F90" s="65"/>
      <c r="G90" s="65"/>
      <c r="H90" s="65"/>
      <c r="I90" s="65"/>
      <c r="J90" s="65"/>
      <c r="K90" s="65"/>
      <c r="L90" s="65"/>
      <c r="M90" s="67"/>
      <c r="N90" s="65"/>
      <c r="O90" s="65"/>
      <c r="P90" s="65"/>
      <c r="Q90" s="65"/>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c r="A91" s="64" t="s">
        <v>306</v>
      </c>
      <c r="B91" s="65">
        <f>+D91+E91+F91</f>
        <v>0</v>
      </c>
      <c r="C91" s="65"/>
      <c r="D91" s="65"/>
      <c r="E91" s="65"/>
      <c r="F91" s="65"/>
      <c r="G91" s="65"/>
      <c r="H91" s="65"/>
      <c r="I91" s="65"/>
      <c r="J91" s="65"/>
      <c r="K91" s="65"/>
      <c r="L91" s="65"/>
      <c r="M91" s="67"/>
      <c r="N91" s="65"/>
      <c r="O91" s="65"/>
      <c r="P91" s="65"/>
      <c r="Q91" s="65"/>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worksheet>
</file>

<file path=xl/worksheets/sheet6.xml><?xml version="1.0" encoding="utf-8"?>
<worksheet xmlns="http://schemas.openxmlformats.org/spreadsheetml/2006/main" xmlns:r="http://schemas.openxmlformats.org/officeDocument/2006/relationships">
  <dimension ref="A1:G51"/>
  <sheetViews>
    <sheetView workbookViewId="0">
      <selection activeCell="A8" sqref="A8"/>
    </sheetView>
  </sheetViews>
  <sheetFormatPr defaultRowHeight="12.75"/>
  <cols>
    <col min="1" max="1" width="115.28515625" bestFit="1" customWidth="1"/>
    <col min="2" max="2" width="33.28515625" bestFit="1" customWidth="1"/>
    <col min="3" max="3" width="25" bestFit="1" customWidth="1"/>
  </cols>
  <sheetData>
    <row r="1" spans="1:7" ht="15.75">
      <c r="A1" s="19" t="s">
        <v>122</v>
      </c>
      <c r="B1" s="19"/>
      <c r="C1" s="15"/>
      <c r="D1" s="17"/>
      <c r="E1" s="2"/>
      <c r="F1" s="2"/>
      <c r="G1" s="2"/>
    </row>
    <row r="2" spans="1:7">
      <c r="A2" s="15"/>
      <c r="B2" s="15"/>
    </row>
    <row r="3" spans="1:7" s="2" customFormat="1" ht="18">
      <c r="A3" s="23" t="s">
        <v>121</v>
      </c>
      <c r="B3" s="23"/>
      <c r="C3" s="1"/>
      <c r="D3" s="1"/>
      <c r="E3" s="1"/>
      <c r="F3"/>
      <c r="G3"/>
    </row>
    <row r="4" spans="1:7" s="2" customFormat="1">
      <c r="A4" s="1" t="s">
        <v>136</v>
      </c>
      <c r="B4" s="1"/>
      <c r="C4" s="1"/>
      <c r="D4" s="1"/>
      <c r="E4" s="1"/>
      <c r="F4"/>
      <c r="G4"/>
    </row>
    <row r="5" spans="1:7">
      <c r="A5" s="1" t="s">
        <v>137</v>
      </c>
      <c r="B5" s="1"/>
      <c r="C5" s="1"/>
      <c r="D5" s="1"/>
      <c r="E5" s="1"/>
    </row>
    <row r="6" spans="1:7">
      <c r="A6" s="8" t="s">
        <v>126</v>
      </c>
      <c r="B6" s="8"/>
      <c r="C6" s="1"/>
      <c r="D6" s="1"/>
      <c r="E6" s="1"/>
    </row>
    <row r="7" spans="1:7">
      <c r="A7" s="1" t="s">
        <v>128</v>
      </c>
      <c r="B7" s="1"/>
      <c r="C7" s="1"/>
      <c r="D7" s="1"/>
      <c r="E7" s="1"/>
    </row>
    <row r="8" spans="1:7">
      <c r="A8" s="1" t="s">
        <v>129</v>
      </c>
      <c r="B8" s="1"/>
      <c r="C8" s="1"/>
      <c r="D8" s="1"/>
      <c r="E8" s="1"/>
    </row>
    <row r="9" spans="1:7">
      <c r="A9" s="1" t="s">
        <v>141</v>
      </c>
      <c r="B9" s="1"/>
      <c r="C9" s="1"/>
      <c r="D9" s="1"/>
      <c r="E9" s="1"/>
    </row>
    <row r="10" spans="1:7">
      <c r="A10" s="1" t="s">
        <v>138</v>
      </c>
      <c r="B10" s="1"/>
      <c r="C10" s="1"/>
      <c r="D10" s="1"/>
      <c r="E10" s="1"/>
    </row>
    <row r="11" spans="1:7">
      <c r="A11" s="1" t="s">
        <v>139</v>
      </c>
      <c r="B11" s="1"/>
      <c r="C11" s="1"/>
      <c r="D11" s="1"/>
      <c r="E11" s="1"/>
    </row>
    <row r="12" spans="1:7">
      <c r="A12" s="1" t="s">
        <v>152</v>
      </c>
      <c r="B12" s="1"/>
      <c r="C12" s="1"/>
      <c r="D12" s="1"/>
      <c r="E12" s="1"/>
    </row>
    <row r="13" spans="1:7">
      <c r="A13" s="1" t="s">
        <v>140</v>
      </c>
      <c r="B13" s="1"/>
      <c r="C13" s="1"/>
      <c r="D13" s="1"/>
      <c r="E13" s="1"/>
    </row>
    <row r="14" spans="1:7">
      <c r="A14" s="1" t="s">
        <v>153</v>
      </c>
      <c r="B14" s="1"/>
      <c r="C14" s="1"/>
      <c r="D14" s="1"/>
      <c r="E14" s="1"/>
    </row>
    <row r="15" spans="1:7">
      <c r="A15" s="1"/>
      <c r="B15" s="1"/>
      <c r="C15" s="1"/>
      <c r="D15" s="1"/>
      <c r="E15" s="1"/>
    </row>
    <row r="16" spans="1:7" ht="18">
      <c r="A16" s="23" t="s">
        <v>154</v>
      </c>
      <c r="B16" s="23"/>
      <c r="C16" s="1"/>
      <c r="D16" s="1"/>
      <c r="E16" s="1"/>
    </row>
    <row r="17" spans="1:5">
      <c r="A17" s="16" t="s">
        <v>156</v>
      </c>
      <c r="B17" s="16"/>
      <c r="C17" s="1"/>
      <c r="D17" s="1"/>
      <c r="E17" s="1"/>
    </row>
    <row r="18" spans="1:5">
      <c r="A18" s="1" t="s">
        <v>161</v>
      </c>
      <c r="B18" s="1"/>
      <c r="C18" s="1"/>
      <c r="D18" s="1"/>
      <c r="E18" s="1"/>
    </row>
    <row r="19" spans="1:5">
      <c r="A19" s="1"/>
      <c r="B19" s="1"/>
      <c r="C19" s="1"/>
      <c r="D19" s="1"/>
      <c r="E19" s="1"/>
    </row>
    <row r="20" spans="1:5" ht="18">
      <c r="A20" s="23" t="s">
        <v>155</v>
      </c>
      <c r="B20" s="23"/>
      <c r="C20" s="1"/>
      <c r="D20" s="1"/>
      <c r="E20" s="1"/>
    </row>
    <row r="21" spans="1:5">
      <c r="A21" s="16" t="s">
        <v>162</v>
      </c>
      <c r="B21" s="16"/>
      <c r="C21" s="1"/>
      <c r="D21" s="1"/>
      <c r="E21" s="1"/>
    </row>
    <row r="22" spans="1:5">
      <c r="A22" s="1" t="s">
        <v>157</v>
      </c>
      <c r="B22" s="1"/>
      <c r="C22" s="1"/>
      <c r="D22" s="1"/>
      <c r="E22" s="1"/>
    </row>
    <row r="23" spans="1:5">
      <c r="A23" s="1" t="s">
        <v>158</v>
      </c>
      <c r="B23" s="1"/>
      <c r="C23" s="1"/>
      <c r="D23" s="1"/>
      <c r="E23" s="1"/>
    </row>
    <row r="24" spans="1:5">
      <c r="A24" s="1" t="s">
        <v>159</v>
      </c>
      <c r="B24" s="1"/>
      <c r="C24" s="1"/>
      <c r="D24" s="1"/>
      <c r="E24" s="1"/>
    </row>
    <row r="25" spans="1:5">
      <c r="A25" s="16" t="s">
        <v>163</v>
      </c>
      <c r="B25" s="16"/>
    </row>
    <row r="26" spans="1:5">
      <c r="A26" s="1" t="s">
        <v>160</v>
      </c>
      <c r="B26" s="1"/>
    </row>
    <row r="28" spans="1:5" ht="18">
      <c r="A28" s="23" t="s">
        <v>331</v>
      </c>
    </row>
    <row r="29" spans="1:5">
      <c r="A29" s="1" t="s">
        <v>360</v>
      </c>
    </row>
    <row r="30" spans="1:5">
      <c r="A30" s="1" t="s">
        <v>361</v>
      </c>
    </row>
    <row r="32" spans="1:5" ht="18">
      <c r="A32" s="23" t="s">
        <v>332</v>
      </c>
    </row>
    <row r="33" spans="1:3" s="127" customFormat="1" ht="100.5" customHeight="1">
      <c r="A33" s="134" t="s">
        <v>333</v>
      </c>
      <c r="B33" s="134"/>
      <c r="C33" s="134"/>
    </row>
    <row r="34" spans="1:3" s="127" customFormat="1" ht="105.75" customHeight="1" thickBot="1">
      <c r="A34" s="135" t="s">
        <v>334</v>
      </c>
      <c r="B34" s="135"/>
      <c r="C34" s="135"/>
    </row>
    <row r="35" spans="1:3" ht="13.5" thickBot="1">
      <c r="A35" s="136" t="s">
        <v>335</v>
      </c>
      <c r="B35" s="137"/>
      <c r="C35" s="138"/>
    </row>
    <row r="36" spans="1:3" ht="13.5" thickBot="1">
      <c r="A36" s="122"/>
      <c r="B36" s="123" t="s">
        <v>336</v>
      </c>
      <c r="C36" s="123" t="s">
        <v>337</v>
      </c>
    </row>
    <row r="37" spans="1:3" ht="26.25" thickBot="1">
      <c r="A37" s="124" t="s">
        <v>338</v>
      </c>
      <c r="B37" s="125" t="s">
        <v>339</v>
      </c>
      <c r="C37" s="125" t="s">
        <v>340</v>
      </c>
    </row>
    <row r="38" spans="1:3" ht="39" thickBot="1">
      <c r="A38" s="124" t="s">
        <v>341</v>
      </c>
      <c r="B38" s="125" t="s">
        <v>342</v>
      </c>
      <c r="C38" s="125" t="s">
        <v>343</v>
      </c>
    </row>
    <row r="39" spans="1:3" ht="13.5" thickBot="1">
      <c r="A39" s="124" t="s">
        <v>344</v>
      </c>
      <c r="B39" s="125" t="s">
        <v>345</v>
      </c>
      <c r="C39" s="125" t="s">
        <v>345</v>
      </c>
    </row>
    <row r="40" spans="1:3" ht="13.5" thickBot="1">
      <c r="A40" s="124" t="s">
        <v>346</v>
      </c>
      <c r="B40" s="125" t="s">
        <v>347</v>
      </c>
      <c r="C40" s="125" t="s">
        <v>347</v>
      </c>
    </row>
    <row r="41" spans="1:3">
      <c r="A41" s="131" t="s">
        <v>324</v>
      </c>
      <c r="B41" s="131" t="s">
        <v>348</v>
      </c>
      <c r="C41" s="126" t="s">
        <v>349</v>
      </c>
    </row>
    <row r="42" spans="1:3">
      <c r="A42" s="132"/>
      <c r="B42" s="132"/>
      <c r="C42" s="126" t="s">
        <v>350</v>
      </c>
    </row>
    <row r="43" spans="1:3" ht="25.5">
      <c r="A43" s="132"/>
      <c r="B43" s="132"/>
      <c r="C43" s="126" t="s">
        <v>351</v>
      </c>
    </row>
    <row r="44" spans="1:3">
      <c r="A44" s="132"/>
      <c r="B44" s="132"/>
      <c r="C44" s="126" t="s">
        <v>352</v>
      </c>
    </row>
    <row r="45" spans="1:3" ht="26.25" thickBot="1">
      <c r="A45" s="133"/>
      <c r="B45" s="133"/>
      <c r="C45" s="125" t="s">
        <v>353</v>
      </c>
    </row>
    <row r="46" spans="1:3" ht="77.25" thickBot="1">
      <c r="A46" s="124" t="s">
        <v>354</v>
      </c>
      <c r="B46" s="125" t="s">
        <v>355</v>
      </c>
      <c r="C46" s="125" t="s">
        <v>356</v>
      </c>
    </row>
    <row r="47" spans="1:3">
      <c r="A47" s="131" t="s">
        <v>357</v>
      </c>
      <c r="B47" s="131" t="s">
        <v>345</v>
      </c>
      <c r="C47" s="126" t="s">
        <v>347</v>
      </c>
    </row>
    <row r="48" spans="1:3" ht="63.75">
      <c r="A48" s="132"/>
      <c r="B48" s="132"/>
      <c r="C48" s="126" t="s">
        <v>358</v>
      </c>
    </row>
    <row r="49" spans="1:3" ht="13.5" thickBot="1">
      <c r="A49" s="133"/>
      <c r="B49" s="133"/>
      <c r="C49" s="125"/>
    </row>
    <row r="50" spans="1:3" ht="13.5" thickBot="1">
      <c r="A50" s="124" t="s">
        <v>359</v>
      </c>
      <c r="B50" s="125" t="s">
        <v>345</v>
      </c>
      <c r="C50" s="125" t="s">
        <v>345</v>
      </c>
    </row>
    <row r="51" spans="1:3" ht="15">
      <c r="A51" s="121"/>
    </row>
  </sheetData>
  <mergeCells count="7">
    <mergeCell ref="A47:A49"/>
    <mergeCell ref="B47:B49"/>
    <mergeCell ref="A33:C33"/>
    <mergeCell ref="A34:C34"/>
    <mergeCell ref="A35:C35"/>
    <mergeCell ref="A41:A45"/>
    <mergeCell ref="B41:B4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Commodity flow native units</vt:lpstr>
      <vt:lpstr>Commodity flow TJ</vt:lpstr>
      <vt:lpstr>Disaggregate balance</vt:lpstr>
      <vt:lpstr>Aggregate balance</vt:lpstr>
      <vt:lpstr>Emissions</vt:lpstr>
      <vt:lpstr>Notes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Malesela.Mogale</cp:lastModifiedBy>
  <cp:lastPrinted>2010-04-22T12:57:28Z</cp:lastPrinted>
  <dcterms:created xsi:type="dcterms:W3CDTF">2003-10-02T12:06:59Z</dcterms:created>
  <dcterms:modified xsi:type="dcterms:W3CDTF">2011-08-19T13:25:20Z</dcterms:modified>
</cp:coreProperties>
</file>